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35" windowWidth="20100" windowHeight="9030" activeTab="1"/>
  </bookViews>
  <sheets>
    <sheet name="Tegn" sheetId="3" r:id="rId1"/>
    <sheet name="Alkohol" sheetId="1" r:id="rId2"/>
    <sheet name="Frys" sheetId="2" r:id="rId3"/>
    <sheet name="Cal" sheetId="4" r:id="rId4"/>
  </sheets>
  <definedNames>
    <definedName name="_xlnm.Print_Area" localSheetId="1">Alkohol!$A$1:$R$45</definedName>
  </definedNames>
  <calcPr calcId="125725"/>
</workbook>
</file>

<file path=xl/calcChain.xml><?xml version="1.0" encoding="utf-8"?>
<calcChain xmlns="http://schemas.openxmlformats.org/spreadsheetml/2006/main">
  <c r="A3" i="1"/>
  <c r="A4" s="1"/>
  <c r="A5" l="1"/>
  <c r="A7" s="1"/>
  <c r="H8" i="4"/>
  <c r="V31" i="1"/>
  <c r="U31"/>
  <c r="V30"/>
  <c r="U30"/>
  <c r="V29"/>
  <c r="U29"/>
  <c r="T5"/>
  <c r="B8" i="4"/>
  <c r="K42" i="3"/>
  <c r="B35"/>
  <c r="L8" i="4"/>
  <c r="K8"/>
  <c r="V8"/>
  <c r="U8"/>
  <c r="T8"/>
  <c r="S8"/>
  <c r="R8"/>
  <c r="Q8"/>
  <c r="P8"/>
  <c r="O8"/>
  <c r="N8"/>
  <c r="M8"/>
  <c r="J8"/>
  <c r="I8"/>
  <c r="G8"/>
  <c r="F8"/>
  <c r="E8"/>
  <c r="D8"/>
  <c r="C8"/>
  <c r="U5" i="3"/>
  <c r="D28"/>
  <c r="B16"/>
  <c r="AF3"/>
  <c r="R5" s="1"/>
  <c r="O11" i="1"/>
  <c r="O9"/>
  <c r="B8" i="2"/>
  <c r="A8"/>
  <c r="B7"/>
  <c r="A7"/>
  <c r="B6"/>
  <c r="A6"/>
  <c r="B5"/>
  <c r="A5"/>
  <c r="B4"/>
  <c r="A4"/>
  <c r="B3"/>
  <c r="A3"/>
  <c r="B6" i="1"/>
  <c r="P11"/>
  <c r="B11" s="1"/>
  <c r="Q11"/>
  <c r="U32" l="1"/>
  <c r="B7"/>
  <c r="Q9"/>
  <c r="V32" l="1"/>
  <c r="T6" s="1"/>
  <c r="T7" s="1"/>
  <c r="P18" s="1"/>
  <c r="N12" s="1"/>
  <c r="N11"/>
  <c r="M11"/>
  <c r="L11"/>
  <c r="K11"/>
  <c r="J11"/>
  <c r="I11"/>
  <c r="H11"/>
  <c r="G11"/>
  <c r="F11"/>
  <c r="E11"/>
  <c r="B13"/>
  <c r="P9"/>
  <c r="N9"/>
  <c r="M9"/>
  <c r="L9"/>
  <c r="K9"/>
  <c r="J9"/>
  <c r="I9"/>
  <c r="H9"/>
  <c r="G9"/>
  <c r="F9"/>
  <c r="E9"/>
  <c r="B15" l="1"/>
  <c r="E18" s="1"/>
  <c r="B21" s="1"/>
  <c r="D11"/>
  <c r="B17" s="1"/>
  <c r="B8"/>
  <c r="D9"/>
  <c r="B9" s="1"/>
  <c r="N13" l="1"/>
  <c r="B10"/>
  <c r="H18" s="1"/>
  <c r="B14" l="1"/>
  <c r="B16" s="1"/>
  <c r="K18"/>
  <c r="P24"/>
  <c r="P25" s="1"/>
  <c r="L14"/>
  <c r="K15" s="1"/>
  <c r="C2" i="2" l="1"/>
  <c r="C4" s="1"/>
  <c r="C1"/>
  <c r="Y1" i="4"/>
  <c r="B20" i="1"/>
  <c r="K17"/>
  <c r="C6" i="2" l="1"/>
  <c r="C3"/>
  <c r="T19" i="1" s="1"/>
  <c r="C8" i="2"/>
  <c r="B22" i="1" s="1"/>
  <c r="C7" i="2"/>
  <c r="C5"/>
  <c r="Y11" i="4"/>
  <c r="Y2"/>
  <c r="Y10" s="1"/>
  <c r="B19" i="1" l="1"/>
  <c r="Y3" i="4"/>
  <c r="A6" i="1" l="1"/>
</calcChain>
</file>

<file path=xl/sharedStrings.xml><?xml version="1.0" encoding="utf-8"?>
<sst xmlns="http://schemas.openxmlformats.org/spreadsheetml/2006/main" count="2308" uniqueCount="2209">
  <si>
    <t>ml</t>
  </si>
  <si>
    <t>gram</t>
  </si>
  <si>
    <t>walter</t>
  </si>
  <si>
    <t>Water, total</t>
  </si>
  <si>
    <t>Density of sugar</t>
  </si>
  <si>
    <t>The solution provides a % alcohol by volume:</t>
  </si>
  <si>
    <t>ml alcohol / mL total volume =</t>
  </si>
  <si>
    <t>Reg.No.1236</t>
  </si>
  <si>
    <t>Sugar       Sukker</t>
  </si>
  <si>
    <t>Water       Vand</t>
  </si>
  <si>
    <t>Water in ml</t>
  </si>
  <si>
    <t>Water per 100 grams</t>
  </si>
  <si>
    <t>%</t>
  </si>
  <si>
    <t>gram of water</t>
  </si>
  <si>
    <t>grams of sugars</t>
  </si>
  <si>
    <t>Alcohol total</t>
  </si>
  <si>
    <t>Total volume</t>
  </si>
  <si>
    <t>Total sugar content</t>
  </si>
  <si>
    <t>Manual: Use of the spreadsheet must of course be taken with a degree of caution. The stated amount of water in the berries may vary, of course, and if all the water comes out of the mass is also an uncertainty factor.</t>
  </si>
  <si>
    <t>The specific gravity of the juice of berries is set equal to the specific gravity of water, so that 1 gram of juice takes up 1 ml. Obviously this is a small error in the calculation of the percentage of alcohol.</t>
  </si>
  <si>
    <t>Sugar contains very little water, but it takes up (volume) in the mass. Therefore, alcohol vol % get less when added sugar. Remember there is no fermentation process to form the alcohol.</t>
  </si>
  <si>
    <t>The spreadsheet is password protected, so you do not accidentally delete something. If you want to have this password please send me an email through my website.</t>
  </si>
  <si>
    <t xml:space="preserve">https://en.wikipedia.org/wiki/Rumtopf </t>
  </si>
  <si>
    <t xml:space="preserve">http://www.hjemmeproduktion.dk/shop/romtopfkrukke-med-opskrift-388p.html </t>
  </si>
  <si>
    <t xml:space="preserve">https://en.wikipedia.org/wiki/Stroh </t>
  </si>
  <si>
    <t>Stroh Rum:</t>
  </si>
  <si>
    <t>g/cm³</t>
  </si>
  <si>
    <t>Weight of Alcohol:</t>
  </si>
  <si>
    <t>Weight of Water:</t>
  </si>
  <si>
    <t>Total Weight:</t>
  </si>
  <si>
    <t>grams of water in berries, added sugar, added spices and added water</t>
  </si>
  <si>
    <t>grams of sugars in berries, added sugar and added spices</t>
  </si>
  <si>
    <t>Sugar per 100 grams</t>
  </si>
  <si>
    <t xml:space="preserve">http://www.petrolet.dk/alkohol.htm </t>
  </si>
  <si>
    <t xml:space="preserve">http://fysikabc.weebly.com/alkohol.html </t>
  </si>
  <si>
    <t>stk.</t>
  </si>
  <si>
    <t>Temperature °C</t>
  </si>
  <si>
    <t>The freezing point of a mixture of water and alcohol</t>
  </si>
  <si>
    <t>Ethanol Concentration in Water % by volume</t>
  </si>
  <si>
    <t>A mixture of 1000 ml of alcohol and water at 20 ° C</t>
  </si>
  <si>
    <t>Alkohol</t>
  </si>
  <si>
    <t>Density</t>
  </si>
  <si>
    <t>Alcohol</t>
  </si>
  <si>
    <t>Items</t>
  </si>
  <si>
    <t>Freezing point</t>
  </si>
  <si>
    <t>% Vol</t>
  </si>
  <si>
    <t>g/ml</t>
  </si>
  <si>
    <t>m/l</t>
  </si>
  <si>
    <t>g</t>
  </si>
  <si>
    <t>% Mas</t>
  </si>
  <si>
    <t>a 12 grams</t>
  </si>
  <si>
    <t>0.992</t>
  </si>
  <si>
    <t>29.6</t>
  </si>
  <si>
    <t>Freezing point of mixture</t>
  </si>
  <si>
    <t>Honey  Honning</t>
  </si>
  <si>
    <t>In the yellow fields is added the amount of the ingredients used. Are there any berries that are not used insert 0. Is honey, sugar or water not used insert 0. Water is used only if the sugar must be dissolved hot.</t>
  </si>
  <si>
    <t>COPYRIGHT © 2017</t>
  </si>
  <si>
    <t>Raspberries Hindbær</t>
  </si>
  <si>
    <t>Ribs           Ribs</t>
  </si>
  <si>
    <t>Blackcurrant Solbær</t>
  </si>
  <si>
    <t>Cherries Kirsebær</t>
  </si>
  <si>
    <t>Blackberries Brombær</t>
  </si>
  <si>
    <t>Plums Blommer</t>
  </si>
  <si>
    <t>Gooseberries Stikkelsbær</t>
  </si>
  <si>
    <t>Blueberries Blåbær</t>
  </si>
  <si>
    <t xml:space="preserve">https://kalorietabel.dk/frugt/  </t>
  </si>
  <si>
    <t>Total volume = (Alcohol [ml] + Water in alcohol [ml]) + Water from berries, honey, sugar, added water [ml] + Volume of dissolved sugar [ml] =</t>
  </si>
  <si>
    <t>About Alcohol:</t>
  </si>
  <si>
    <t>Alcohol Chemistry:</t>
  </si>
  <si>
    <t>Water from berries, honey, sugar &amp; water</t>
  </si>
  <si>
    <t>Alcohol weight %</t>
  </si>
  <si>
    <t>Items a 12 grams of alcohol</t>
  </si>
  <si>
    <t>Sugar added in gram</t>
  </si>
  <si>
    <t>Sugar added in ml (filler)</t>
  </si>
  <si>
    <t>Strawberries       Jordbær</t>
  </si>
  <si>
    <t>www.walter-lystfisker.dk</t>
  </si>
  <si>
    <t>Here is the result:</t>
  </si>
  <si>
    <t>Regnearket er beskyttet med adgangskode, så du ikke ved et uheld sletter noget. Hvis du vil have denne adgangskode, så send mig en e-mail via min hjemmeside.</t>
  </si>
  <si>
    <t>I de gule felter tilføjes mængden af de anvendte ingredienser. Er der nogle bær der ikke bruges indtastes 0. Er der ikke brugt honning, sukker eller vand indtast 0. Vand bruges kun hvis sukkeret skal opløses varmt.</t>
  </si>
  <si>
    <t>Den specifikke massefylde af bærsaft er sat lig med den specifikke massefylde af vand, således at 1 gram juice fylder 1 ml. Dette er naturligvis en lille fejl i beregningen af alkoholprocenten.</t>
  </si>
  <si>
    <t>https://da.wikipedia.org/wiki/Romkrukke</t>
  </si>
  <si>
    <t>Apple &amp; pear                        Æble &amp; pære</t>
  </si>
  <si>
    <t>Gør følgende:</t>
  </si>
  <si>
    <t>Ønsker man en sød Likør på 24% i stedet for, kan man finde mængden for æbler, når man bruger en flaske Vodka eller snaps med 700 ml og 37,5% alkohol.</t>
  </si>
  <si>
    <t>Man skal lave beregningerne "Hvad hvis analyse" et par gange, for at komme til det nøjagtige resultat.</t>
  </si>
  <si>
    <t>Hvis man vil lave en Calvados på 40% på æbler og man har 500 gram rensede æbler i tern, samt en flaske Vodka eller snaps med 700 ml og 37,5% alkohol, kan man bruge mit Excel regneark ”vin og snaps procent” til beregning af</t>
  </si>
  <si>
    <t>3 stk. reagensglas på diameter :</t>
  </si>
  <si>
    <t>cm</t>
  </si>
  <si>
    <t>og højde</t>
  </si>
  <si>
    <t>Volumen:</t>
  </si>
  <si>
    <t>Areal * L =</t>
  </si>
  <si>
    <r>
      <t xml:space="preserve">2 * </t>
    </r>
    <r>
      <rPr>
        <sz val="14"/>
        <color theme="1"/>
        <rFont val="Calibri"/>
        <family val="2"/>
      </rPr>
      <t>Π * r² * h=</t>
    </r>
  </si>
  <si>
    <t>Liter</t>
  </si>
  <si>
    <t>500 ml</t>
  </si>
  <si>
    <t>Prøv at tænke på en stor kasse fyldt med fodbolde og en anden kasse fyldt med golfkugler. Hæld golfkuglerne</t>
  </si>
  <si>
    <t>Molvægt</t>
  </si>
  <si>
    <t>op til fodboldene, så vil man se disse golfkugler indtage en plads mellem fodboldene inden overfladen på</t>
  </si>
  <si>
    <t>18,016 g/mol</t>
  </si>
  <si>
    <t>46,07 g/mol</t>
  </si>
  <si>
    <t>Højde</t>
  </si>
  <si>
    <t>Mistet rumfang</t>
  </si>
  <si>
    <t>Diameter cm</t>
  </si>
  <si>
    <t>Reg. No. 1236</t>
  </si>
  <si>
    <t>Kom mindre 9% vin i blandingen eller mere 15% vin i blandingen. Du kan vælge ud fra den mængde vin du har.</t>
  </si>
  <si>
    <t>Findes der en enkelt formel for at beregne alkoholprocenten, når man blander to eller flere vine med forskellige alkoholprocenter? Hvis jeg har en vin på 9% og en på 15%, hvor meget skal jeg tage af hver, for f.eks. at få en blanding på 13%?</t>
  </si>
  <si>
    <t>Ark Alkohol %:</t>
  </si>
  <si>
    <t>Water + filler in sugar</t>
  </si>
  <si>
    <t>http://www.omalkohol.dk/</t>
  </si>
  <si>
    <t>http://www.food.dtu.dk/</t>
  </si>
  <si>
    <t>https://www.handymath.com/cgi-bin/ethnlwateradj2.cgi?convstvol=mL&amp;convadjvol=mL&amp;convfnlvol=mL&amp;qnty=500&amp;stconc=90&amp;adjconc=&amp;fnlconc=40&amp;submit=Reset&amp;volwght=Volume</t>
  </si>
  <si>
    <t xml:space="preserve">https://www.handymath.com/cgi-bin/ethanolwater3.cgi?submit=Entry </t>
  </si>
  <si>
    <t>Density g/mL</t>
  </si>
  <si>
    <t xml:space="preserve">https://www.handymath.com/cgi-bin/ethnlwatercomb2.cgi?convst1vol=mL&amp;convst2vol=mL&amp;convfnlvol=mL&amp;qnty1=900&amp;st1conc=100&amp;qnty2=100&amp;st2conc=0&amp;submit=Reset&amp;volwght=Volume </t>
  </si>
  <si>
    <t>Styrke % total</t>
  </si>
  <si>
    <t>Man skulle forvente en volumen på 1000 ml = 1 liter, men vi får kun 964,674 ml = 0,964674 liter</t>
  </si>
  <si>
    <r>
      <t xml:space="preserve">Udarbejdet af Jørgen Walter </t>
    </r>
    <r>
      <rPr>
        <b/>
        <sz val="14"/>
        <color indexed="8"/>
        <rFont val="Calibri"/>
        <family val="2"/>
      </rPr>
      <t>©</t>
    </r>
  </si>
  <si>
    <t>Vandmolekyle</t>
  </si>
  <si>
    <t>Ethanolmolekyle</t>
  </si>
  <si>
    <t>0,28 nm bred</t>
  </si>
  <si>
    <t>0,4 nm bred</t>
  </si>
  <si>
    <t>0,96 nm lang</t>
  </si>
  <si>
    <t>1,2 nm lang</t>
  </si>
  <si>
    <t>Hver reagensglas indeholder:</t>
  </si>
  <si>
    <t>th.</t>
  </si>
  <si>
    <t>finde plads mellem de store ethanolmolekyler først. Når pladsen er fuld udnyttet bliver blandingen homogen</t>
  </si>
  <si>
    <t>tv.</t>
  </si>
  <si>
    <t xml:space="preserve">Den blå farve er vand og den røde farve er ethanol. Når disse to væsker blandes, vil de små vandmolekyler </t>
  </si>
  <si>
    <t>fodboldene stiger. Man kan bare ikke addere de oprindelige rumfang. Jeg plejer at sige, "Skæg" for sig og "Snot" for sig.</t>
  </si>
  <si>
    <t>Ethanol 100%</t>
  </si>
  <si>
    <r>
      <t>H</t>
    </r>
    <r>
      <rPr>
        <sz val="12"/>
        <color theme="1"/>
        <rFont val="Calibri"/>
        <family val="2"/>
      </rPr>
      <t>₂O</t>
    </r>
  </si>
  <si>
    <r>
      <t>C</t>
    </r>
    <r>
      <rPr>
        <sz val="12"/>
        <color theme="1"/>
        <rFont val="Calibri"/>
        <family val="2"/>
      </rPr>
      <t>₂H₆O</t>
    </r>
  </si>
  <si>
    <t>Vand og ethanol blanding</t>
  </si>
  <si>
    <t xml:space="preserve">https://www.handymath.com/mission.html </t>
  </si>
  <si>
    <t>Vand #2 - 0% [ml]</t>
  </si>
  <si>
    <t>Volume total [ml]</t>
  </si>
  <si>
    <t>Alkohol #1 - 100% [ml]</t>
  </si>
  <si>
    <r>
      <t xml:space="preserve">Dette diagram viser volumen af </t>
    </r>
    <r>
      <rPr>
        <b/>
        <sz val="12"/>
        <color rgb="FFFF0000"/>
        <rFont val="Calibri"/>
        <family val="2"/>
        <scheme val="minor"/>
      </rPr>
      <t>alkohol</t>
    </r>
    <r>
      <rPr>
        <sz val="12"/>
        <color theme="1"/>
        <rFont val="Calibri"/>
        <family val="2"/>
        <scheme val="minor"/>
      </rPr>
      <t xml:space="preserve"> og </t>
    </r>
    <r>
      <rPr>
        <b/>
        <sz val="12"/>
        <color rgb="FF0070C0"/>
        <rFont val="Calibri"/>
        <family val="2"/>
        <scheme val="minor"/>
      </rPr>
      <t>vand</t>
    </r>
    <r>
      <rPr>
        <sz val="12"/>
        <color theme="1"/>
        <rFont val="Calibri"/>
        <family val="2"/>
        <scheme val="minor"/>
      </rPr>
      <t>, når man blander disse</t>
    </r>
  </si>
  <si>
    <r>
      <rPr>
        <b/>
        <sz val="14"/>
        <color rgb="FFFF0000"/>
        <rFont val="Calibri"/>
        <family val="2"/>
        <scheme val="minor"/>
      </rPr>
      <t>Alkohol #1</t>
    </r>
    <r>
      <rPr>
        <b/>
        <sz val="14"/>
        <color theme="1"/>
        <rFont val="Calibri"/>
        <family val="2"/>
        <scheme val="minor"/>
      </rPr>
      <t xml:space="preserve"> og </t>
    </r>
    <r>
      <rPr>
        <b/>
        <sz val="14"/>
        <color rgb="FF0070C0"/>
        <rFont val="Calibri"/>
        <family val="2"/>
        <scheme val="minor"/>
      </rPr>
      <t>Vand #2</t>
    </r>
  </si>
  <si>
    <t>målebæger og dernæst 950 ml vand. Man forventede måske 1000 ml.</t>
  </si>
  <si>
    <t>Men vi aflæser kun 997 ml total volumen. Forklaring ovenfor.</t>
  </si>
  <si>
    <t>Vi laver en ny test med 100 ml alkohol 900 ml vand og aflæser 993 ml</t>
  </si>
  <si>
    <t>Vi fortsætter testen og ser, når vi kommer til 450 ml alkohol begynder</t>
  </si>
  <si>
    <t>kurven at flade ud indtil 600 ml alkohol. Her imellem er kurven næsten</t>
  </si>
  <si>
    <t xml:space="preserve">i forskellige forhold. Vi begynder med at hælde 50 ml alkohol i et </t>
  </si>
  <si>
    <t>alkohol, men en teknisk alkohol, fordi man kun ved normal destillation</t>
  </si>
  <si>
    <t>Jeg viser dette, fordi det har indflydelse på "Correction Factor" på Ark</t>
  </si>
  <si>
    <t>Den røde kurve er alkohol med en *styrke på 100 % og den blå kurve</t>
  </si>
  <si>
    <t>vandret. Kurven begynder at stige igen ved 600 ml alkohol. Vi finder ved</t>
  </si>
  <si>
    <t>Det skal nævnes, at alkoholen på 100% i forsøget, ikke er en normal</t>
  </si>
  <si>
    <t>har brug for vandfri alkohol. Det kan gøres ved at tilsætte lidt benzen til</t>
  </si>
  <si>
    <t>500 ml alkohol og 500 ml vand, at kurven er på det laveste 964,67484 ml.</t>
  </si>
  <si>
    <t>destillere denne azeotrop blanding, fås en vandfri alkohol på 99,9 %.</t>
  </si>
  <si>
    <t>NB: I mine optegnelser kalder jeg det for 100 %, som er absolut alkohol vol. %.</t>
  </si>
  <si>
    <t>Densities of Mixtures of Ethanol and Water at 20°C (Using Volume% Ethanol)</t>
  </si>
  <si>
    <t>Concentration (% Ethanol by Volume)</t>
  </si>
  <si>
    <t>Tenths of %</t>
  </si>
  <si>
    <t>Density (Kg/L)</t>
  </si>
  <si>
    <t>0.99823</t>
  </si>
  <si>
    <t>0.99808</t>
  </si>
  <si>
    <t>0.99793</t>
  </si>
  <si>
    <t>0.99778</t>
  </si>
  <si>
    <t>0.99763</t>
  </si>
  <si>
    <t>0.99749</t>
  </si>
  <si>
    <t>0.99734</t>
  </si>
  <si>
    <t>0.99719</t>
  </si>
  <si>
    <t>0.99704</t>
  </si>
  <si>
    <t>0.99690</t>
  </si>
  <si>
    <t>0.99675</t>
  </si>
  <si>
    <t>0.99660</t>
  </si>
  <si>
    <t>0.99645</t>
  </si>
  <si>
    <t>0.99631</t>
  </si>
  <si>
    <t>0.99616</t>
  </si>
  <si>
    <t>0.99601</t>
  </si>
  <si>
    <t>0.99587</t>
  </si>
  <si>
    <t>0.99572</t>
  </si>
  <si>
    <t>0.99557</t>
  </si>
  <si>
    <t>0.99543</t>
  </si>
  <si>
    <t>0.99528</t>
  </si>
  <si>
    <t>0.99513</t>
  </si>
  <si>
    <t>0.99499</t>
  </si>
  <si>
    <t>0.99485</t>
  </si>
  <si>
    <t>0.99470</t>
  </si>
  <si>
    <t>0.99456</t>
  </si>
  <si>
    <t>0.99442</t>
  </si>
  <si>
    <t>0.99427</t>
  </si>
  <si>
    <t>0.99413</t>
  </si>
  <si>
    <t>0.99398</t>
  </si>
  <si>
    <t>0.99384</t>
  </si>
  <si>
    <t>0.99370</t>
  </si>
  <si>
    <t>0.99355</t>
  </si>
  <si>
    <t>0.99341</t>
  </si>
  <si>
    <t>0.99327</t>
  </si>
  <si>
    <t>0.99313</t>
  </si>
  <si>
    <t>0.99299</t>
  </si>
  <si>
    <t>0.99285</t>
  </si>
  <si>
    <t>0.99271</t>
  </si>
  <si>
    <t>0.99257</t>
  </si>
  <si>
    <t>0.99243</t>
  </si>
  <si>
    <t>0.99229</t>
  </si>
  <si>
    <t>0.99215</t>
  </si>
  <si>
    <t>0.99201</t>
  </si>
  <si>
    <t>0.99188</t>
  </si>
  <si>
    <t>0.99174</t>
  </si>
  <si>
    <t>0.99161</t>
  </si>
  <si>
    <t>0.99147</t>
  </si>
  <si>
    <t>0.99133</t>
  </si>
  <si>
    <t>0.99120</t>
  </si>
  <si>
    <t>0.99106</t>
  </si>
  <si>
    <t>0.99093</t>
  </si>
  <si>
    <t>0.99080</t>
  </si>
  <si>
    <t>0.99066</t>
  </si>
  <si>
    <t>0.99052</t>
  </si>
  <si>
    <t>0.99040</t>
  </si>
  <si>
    <t>0.99026</t>
  </si>
  <si>
    <t>0.99013</t>
  </si>
  <si>
    <t>0.98999</t>
  </si>
  <si>
    <t>0.98986</t>
  </si>
  <si>
    <t>0.98973</t>
  </si>
  <si>
    <t>0.98960</t>
  </si>
  <si>
    <t>0.98947</t>
  </si>
  <si>
    <t>0.98934</t>
  </si>
  <si>
    <t>0.98921</t>
  </si>
  <si>
    <t>0.98908</t>
  </si>
  <si>
    <t>0.98895</t>
  </si>
  <si>
    <t>0.98882</t>
  </si>
  <si>
    <t>0.98870</t>
  </si>
  <si>
    <t>0.98857</t>
  </si>
  <si>
    <t>0.98845</t>
  </si>
  <si>
    <t>0.98832</t>
  </si>
  <si>
    <t>0.98819</t>
  </si>
  <si>
    <t>0.98806</t>
  </si>
  <si>
    <t>0.98794</t>
  </si>
  <si>
    <t>0.98781</t>
  </si>
  <si>
    <t>0.98769</t>
  </si>
  <si>
    <t>0.98756</t>
  </si>
  <si>
    <t>0.98744</t>
  </si>
  <si>
    <t>0.98731</t>
  </si>
  <si>
    <t>0.98719</t>
  </si>
  <si>
    <t>0.98706</t>
  </si>
  <si>
    <t>0.98694</t>
  </si>
  <si>
    <t>0.98682</t>
  </si>
  <si>
    <t>0.98670</t>
  </si>
  <si>
    <t>0.98658</t>
  </si>
  <si>
    <t>0.98645</t>
  </si>
  <si>
    <t>0.98633</t>
  </si>
  <si>
    <t>0.98620</t>
  </si>
  <si>
    <t>0.98608</t>
  </si>
  <si>
    <t>0.98596</t>
  </si>
  <si>
    <t>0.98584</t>
  </si>
  <si>
    <t>0.98572</t>
  </si>
  <si>
    <t>0.98560</t>
  </si>
  <si>
    <t>0.98549</t>
  </si>
  <si>
    <t>0.98536</t>
  </si>
  <si>
    <t>0.98524</t>
  </si>
  <si>
    <t>0.98512</t>
  </si>
  <si>
    <t>0.98500</t>
  </si>
  <si>
    <t>0.98488</t>
  </si>
  <si>
    <t>0.98476</t>
  </si>
  <si>
    <t>0.98463</t>
  </si>
  <si>
    <t>0.98452</t>
  </si>
  <si>
    <t>0.98440</t>
  </si>
  <si>
    <t>0.98428</t>
  </si>
  <si>
    <t>0.98416</t>
  </si>
  <si>
    <t>0.98404</t>
  </si>
  <si>
    <t>0.98391</t>
  </si>
  <si>
    <t>0.98379</t>
  </si>
  <si>
    <t>0.98367</t>
  </si>
  <si>
    <t>0.98356</t>
  </si>
  <si>
    <t>0.98344</t>
  </si>
  <si>
    <t>0.98332</t>
  </si>
  <si>
    <t>0.98320</t>
  </si>
  <si>
    <t>0.98308</t>
  </si>
  <si>
    <t>0.98296</t>
  </si>
  <si>
    <t>0.98285</t>
  </si>
  <si>
    <t>0.98273</t>
  </si>
  <si>
    <t>0.98261</t>
  </si>
  <si>
    <t>0.98250</t>
  </si>
  <si>
    <t>0.98238</t>
  </si>
  <si>
    <t>0.98226</t>
  </si>
  <si>
    <t>0.98214</t>
  </si>
  <si>
    <t>0.98203</t>
  </si>
  <si>
    <t>0.98191</t>
  </si>
  <si>
    <t>0.98180</t>
  </si>
  <si>
    <t>0.98168</t>
  </si>
  <si>
    <t>0.98156</t>
  </si>
  <si>
    <t>0.98145</t>
  </si>
  <si>
    <t>0.98133</t>
  </si>
  <si>
    <t>0.98122</t>
  </si>
  <si>
    <t>0.98111</t>
  </si>
  <si>
    <t>0.98100</t>
  </si>
  <si>
    <t>0.98089</t>
  </si>
  <si>
    <t>0.98077</t>
  </si>
  <si>
    <t>0.98066</t>
  </si>
  <si>
    <t>0.98054</t>
  </si>
  <si>
    <t>0.98043</t>
  </si>
  <si>
    <t>0.98031</t>
  </si>
  <si>
    <t>0.98020</t>
  </si>
  <si>
    <t>0.98009</t>
  </si>
  <si>
    <t>0.97998</t>
  </si>
  <si>
    <t>0.97987</t>
  </si>
  <si>
    <t>0.97975</t>
  </si>
  <si>
    <t>0.97964</t>
  </si>
  <si>
    <t>0.97953</t>
  </si>
  <si>
    <t>0.97942</t>
  </si>
  <si>
    <t>0.97930</t>
  </si>
  <si>
    <t>0.97919</t>
  </si>
  <si>
    <t>0.97908</t>
  </si>
  <si>
    <t>0.97897</t>
  </si>
  <si>
    <t>0.97886</t>
  </si>
  <si>
    <t>0.97875</t>
  </si>
  <si>
    <t>0.97863</t>
  </si>
  <si>
    <t>0.97852</t>
  </si>
  <si>
    <t>0.97841</t>
  </si>
  <si>
    <t>0.97830</t>
  </si>
  <si>
    <t>0.97819</t>
  </si>
  <si>
    <t>0.97808</t>
  </si>
  <si>
    <t>0.97797</t>
  </si>
  <si>
    <t>0.97786</t>
  </si>
  <si>
    <t>0.97775</t>
  </si>
  <si>
    <t>0.97764</t>
  </si>
  <si>
    <t>0.97753</t>
  </si>
  <si>
    <t>0.97742</t>
  </si>
  <si>
    <t>0.97732</t>
  </si>
  <si>
    <t>0.97721</t>
  </si>
  <si>
    <t>0.97710</t>
  </si>
  <si>
    <t>0.97699</t>
  </si>
  <si>
    <t>0.97689</t>
  </si>
  <si>
    <t>0.97678</t>
  </si>
  <si>
    <t>0.97667</t>
  </si>
  <si>
    <t>0.97657</t>
  </si>
  <si>
    <t>0.97645</t>
  </si>
  <si>
    <t>0.97634</t>
  </si>
  <si>
    <t>0.97624</t>
  </si>
  <si>
    <t>0.97613</t>
  </si>
  <si>
    <t>0.97602</t>
  </si>
  <si>
    <t>0.97591</t>
  </si>
  <si>
    <t>0.97581</t>
  </si>
  <si>
    <t>0.97570</t>
  </si>
  <si>
    <t>0.97559</t>
  </si>
  <si>
    <t>0.97548</t>
  </si>
  <si>
    <t>0.97538</t>
  </si>
  <si>
    <t>0.97527</t>
  </si>
  <si>
    <t>0.97517</t>
  </si>
  <si>
    <t>0.97507</t>
  </si>
  <si>
    <t>0.97496</t>
  </si>
  <si>
    <t>0.97485</t>
  </si>
  <si>
    <t>0.97474</t>
  </si>
  <si>
    <t>0.97464</t>
  </si>
  <si>
    <t>0.97454</t>
  </si>
  <si>
    <t>0.97444</t>
  </si>
  <si>
    <t>0.97433</t>
  </si>
  <si>
    <t>0.97423</t>
  </si>
  <si>
    <t>0.97412</t>
  </si>
  <si>
    <t>0.97402</t>
  </si>
  <si>
    <t>0.97391</t>
  </si>
  <si>
    <t>0.97381</t>
  </si>
  <si>
    <t>0.97370</t>
  </si>
  <si>
    <t>0.97359</t>
  </si>
  <si>
    <t>0.97349</t>
  </si>
  <si>
    <t>0.97339</t>
  </si>
  <si>
    <t>0.97328</t>
  </si>
  <si>
    <t>0.97317</t>
  </si>
  <si>
    <t>0.97306</t>
  </si>
  <si>
    <t>0.97295</t>
  </si>
  <si>
    <t>0.97285</t>
  </si>
  <si>
    <t>0.97275</t>
  </si>
  <si>
    <t>0.97264</t>
  </si>
  <si>
    <t>0.97253</t>
  </si>
  <si>
    <t>0.97242</t>
  </si>
  <si>
    <t>0.97232</t>
  </si>
  <si>
    <t>0.97221</t>
  </si>
  <si>
    <t>0.97210</t>
  </si>
  <si>
    <t>0.97199</t>
  </si>
  <si>
    <t>0.97188</t>
  </si>
  <si>
    <t>0.97178</t>
  </si>
  <si>
    <t>0.97167</t>
  </si>
  <si>
    <t>0.97156</t>
  </si>
  <si>
    <t>0.97145</t>
  </si>
  <si>
    <t>0.97134</t>
  </si>
  <si>
    <t>0.97123</t>
  </si>
  <si>
    <t>0.97113</t>
  </si>
  <si>
    <t>0.97102</t>
  </si>
  <si>
    <t>0.97090</t>
  </si>
  <si>
    <t>0.97079</t>
  </si>
  <si>
    <t>0.97068</t>
  </si>
  <si>
    <t>0.97057</t>
  </si>
  <si>
    <t>0.97047</t>
  </si>
  <si>
    <t>0.97036</t>
  </si>
  <si>
    <t>0.97025</t>
  </si>
  <si>
    <t>0.97013</t>
  </si>
  <si>
    <t>0.97002</t>
  </si>
  <si>
    <t>0.96991</t>
  </si>
  <si>
    <t>0.96980</t>
  </si>
  <si>
    <t>0.96970</t>
  </si>
  <si>
    <t>0.96958</t>
  </si>
  <si>
    <t>0.96947</t>
  </si>
  <si>
    <t>0.96936</t>
  </si>
  <si>
    <t>0.96925</t>
  </si>
  <si>
    <t>0.96913</t>
  </si>
  <si>
    <t>0.96902</t>
  </si>
  <si>
    <t>0.96891</t>
  </si>
  <si>
    <t>0.96880</t>
  </si>
  <si>
    <t>0.96869</t>
  </si>
  <si>
    <t>0.96857</t>
  </si>
  <si>
    <t>0.96846</t>
  </si>
  <si>
    <t>0.96835</t>
  </si>
  <si>
    <t>0.96823</t>
  </si>
  <si>
    <t>0.96812</t>
  </si>
  <si>
    <t>0.96801</t>
  </si>
  <si>
    <t>0.96789</t>
  </si>
  <si>
    <t>0.96778</t>
  </si>
  <si>
    <t>0.96767</t>
  </si>
  <si>
    <t>0.96756</t>
  </si>
  <si>
    <t>0.96744</t>
  </si>
  <si>
    <t>0.96733</t>
  </si>
  <si>
    <t>0.96722</t>
  </si>
  <si>
    <t>0.96710</t>
  </si>
  <si>
    <t>0.96699</t>
  </si>
  <si>
    <t>0.96687</t>
  </si>
  <si>
    <t>0.96676</t>
  </si>
  <si>
    <t>0.96664</t>
  </si>
  <si>
    <t>0.96653</t>
  </si>
  <si>
    <t>0.96641</t>
  </si>
  <si>
    <t>0.96630</t>
  </si>
  <si>
    <t>0.96618</t>
  </si>
  <si>
    <t>0.96606</t>
  </si>
  <si>
    <t>0.96595</t>
  </si>
  <si>
    <t>0.96583</t>
  </si>
  <si>
    <t>0.96571</t>
  </si>
  <si>
    <t>0.96559</t>
  </si>
  <si>
    <t>0.96548</t>
  </si>
  <si>
    <t>0.96536</t>
  </si>
  <si>
    <t>0.96525</t>
  </si>
  <si>
    <t>0.96513</t>
  </si>
  <si>
    <t>0.96501</t>
  </si>
  <si>
    <t>0.96489</t>
  </si>
  <si>
    <t>0.96477</t>
  </si>
  <si>
    <t>0.96465</t>
  </si>
  <si>
    <t>0.96454</t>
  </si>
  <si>
    <t>0.96442</t>
  </si>
  <si>
    <t>0.96430</t>
  </si>
  <si>
    <t>0.96418</t>
  </si>
  <si>
    <t>0.96406</t>
  </si>
  <si>
    <t>0.96393</t>
  </si>
  <si>
    <t>0.96381</t>
  </si>
  <si>
    <t>0.96369</t>
  </si>
  <si>
    <t>0.96358</t>
  </si>
  <si>
    <t>0.96346</t>
  </si>
  <si>
    <t>0.96334</t>
  </si>
  <si>
    <t>0.96322</t>
  </si>
  <si>
    <t>0.96310</t>
  </si>
  <si>
    <t>0.96297</t>
  </si>
  <si>
    <t>0.96285</t>
  </si>
  <si>
    <t>0.96273</t>
  </si>
  <si>
    <t>0.96261</t>
  </si>
  <si>
    <t>0.96249</t>
  </si>
  <si>
    <t>0.96236</t>
  </si>
  <si>
    <t>0.96224</t>
  </si>
  <si>
    <t>0.96212</t>
  </si>
  <si>
    <t>0.96199</t>
  </si>
  <si>
    <t>0.96187</t>
  </si>
  <si>
    <t>0.96175</t>
  </si>
  <si>
    <t>0.96163</t>
  </si>
  <si>
    <t>0.96150</t>
  </si>
  <si>
    <t>0.96138</t>
  </si>
  <si>
    <t>0.96125</t>
  </si>
  <si>
    <t>0.96112</t>
  </si>
  <si>
    <t>0.96100</t>
  </si>
  <si>
    <t>0.96087</t>
  </si>
  <si>
    <t>0.96075</t>
  </si>
  <si>
    <t>0.96062</t>
  </si>
  <si>
    <t>0.96049</t>
  </si>
  <si>
    <t>0.96036</t>
  </si>
  <si>
    <t>0.96024</t>
  </si>
  <si>
    <t>0.96011</t>
  </si>
  <si>
    <t>0.95998</t>
  </si>
  <si>
    <t>0.95985</t>
  </si>
  <si>
    <t>0.95972</t>
  </si>
  <si>
    <t>0.95958</t>
  </si>
  <si>
    <t>0.95945</t>
  </si>
  <si>
    <t>0.95932</t>
  </si>
  <si>
    <t>0.95920</t>
  </si>
  <si>
    <t>0.95906</t>
  </si>
  <si>
    <t>0.95893</t>
  </si>
  <si>
    <t>0.95880</t>
  </si>
  <si>
    <t>0.95866</t>
  </si>
  <si>
    <t>0.95852</t>
  </si>
  <si>
    <t>0.95839</t>
  </si>
  <si>
    <t>0.95826</t>
  </si>
  <si>
    <t>0.95812</t>
  </si>
  <si>
    <t>0.95799</t>
  </si>
  <si>
    <t>0.95785</t>
  </si>
  <si>
    <t>0.95771</t>
  </si>
  <si>
    <t>0.95758</t>
  </si>
  <si>
    <t>0.95745</t>
  </si>
  <si>
    <t>0.95731</t>
  </si>
  <si>
    <t>0.95717</t>
  </si>
  <si>
    <t>0.95703</t>
  </si>
  <si>
    <t>0.95689</t>
  </si>
  <si>
    <t>0.95676</t>
  </si>
  <si>
    <t>0.95662</t>
  </si>
  <si>
    <t>0.95648</t>
  </si>
  <si>
    <t>0.95634</t>
  </si>
  <si>
    <t>0.95619</t>
  </si>
  <si>
    <t>0.95605</t>
  </si>
  <si>
    <t>0.95591</t>
  </si>
  <si>
    <t>0.95577</t>
  </si>
  <si>
    <t>0.95563</t>
  </si>
  <si>
    <t>0.95549</t>
  </si>
  <si>
    <t>0.95535</t>
  </si>
  <si>
    <t>0.95521</t>
  </si>
  <si>
    <t>0.95506</t>
  </si>
  <si>
    <t>0.95492</t>
  </si>
  <si>
    <t>0.95478</t>
  </si>
  <si>
    <t>0.95463</t>
  </si>
  <si>
    <t>0.95449</t>
  </si>
  <si>
    <t>0.95434</t>
  </si>
  <si>
    <t>0.95419</t>
  </si>
  <si>
    <t>0.95405</t>
  </si>
  <si>
    <t>0.95390</t>
  </si>
  <si>
    <t>0.95375</t>
  </si>
  <si>
    <t>0.95360</t>
  </si>
  <si>
    <t>0.95346</t>
  </si>
  <si>
    <t>0.95331</t>
  </si>
  <si>
    <t>0.95316</t>
  </si>
  <si>
    <t>0.95301</t>
  </si>
  <si>
    <t>0.95287</t>
  </si>
  <si>
    <t>0.95272</t>
  </si>
  <si>
    <t>0.95257</t>
  </si>
  <si>
    <t>0.95242</t>
  </si>
  <si>
    <t>0.95227</t>
  </si>
  <si>
    <t>0.95211</t>
  </si>
  <si>
    <t>0.95196</t>
  </si>
  <si>
    <t>0.95181</t>
  </si>
  <si>
    <t>0.95166</t>
  </si>
  <si>
    <t>0.95151</t>
  </si>
  <si>
    <t>0.95135</t>
  </si>
  <si>
    <t>0.95120</t>
  </si>
  <si>
    <t>0.95104</t>
  </si>
  <si>
    <t>0.95089</t>
  </si>
  <si>
    <t>0.95074</t>
  </si>
  <si>
    <t>0.95058</t>
  </si>
  <si>
    <t>0.95043</t>
  </si>
  <si>
    <t>0.95027</t>
  </si>
  <si>
    <t>0.95011</t>
  </si>
  <si>
    <t>0.94996</t>
  </si>
  <si>
    <t>0.94980</t>
  </si>
  <si>
    <t>0.94964</t>
  </si>
  <si>
    <t>0.94949</t>
  </si>
  <si>
    <t>0.94933</t>
  </si>
  <si>
    <t>0.94917</t>
  </si>
  <si>
    <t>0.94901</t>
  </si>
  <si>
    <t>0.94885</t>
  </si>
  <si>
    <t>0.94869</t>
  </si>
  <si>
    <t>0.94853</t>
  </si>
  <si>
    <t>0.94837</t>
  </si>
  <si>
    <t>0.94821</t>
  </si>
  <si>
    <t>0.94805</t>
  </si>
  <si>
    <t>0.94789</t>
  </si>
  <si>
    <t>0.94773</t>
  </si>
  <si>
    <t>0.94757</t>
  </si>
  <si>
    <t>0.94741</t>
  </si>
  <si>
    <t>0.94725</t>
  </si>
  <si>
    <t>0.94708</t>
  </si>
  <si>
    <t>0.94692</t>
  </si>
  <si>
    <t>0.94676</t>
  </si>
  <si>
    <t>0.94659</t>
  </si>
  <si>
    <t>0.94643</t>
  </si>
  <si>
    <t>0.94627</t>
  </si>
  <si>
    <t>0.94610</t>
  </si>
  <si>
    <t>0.94594</t>
  </si>
  <si>
    <t>0.94577</t>
  </si>
  <si>
    <t>0.94560</t>
  </si>
  <si>
    <t>0.94544</t>
  </si>
  <si>
    <t>0.94527</t>
  </si>
  <si>
    <t>0.94510</t>
  </si>
  <si>
    <t>0.94494</t>
  </si>
  <si>
    <t>0.94477</t>
  </si>
  <si>
    <t>0.94460</t>
  </si>
  <si>
    <t>0.94443</t>
  </si>
  <si>
    <t>0.94427</t>
  </si>
  <si>
    <t>0.94410</t>
  </si>
  <si>
    <t>0.94393</t>
  </si>
  <si>
    <t>0.94376</t>
  </si>
  <si>
    <t>0.94359</t>
  </si>
  <si>
    <t>0.94342</t>
  </si>
  <si>
    <t>0.94325</t>
  </si>
  <si>
    <t>0.94308</t>
  </si>
  <si>
    <t>0.94291</t>
  </si>
  <si>
    <t>0.94274</t>
  </si>
  <si>
    <t>0.94256</t>
  </si>
  <si>
    <t>0.94239</t>
  </si>
  <si>
    <t>0.94222</t>
  </si>
  <si>
    <t>0.94205</t>
  </si>
  <si>
    <t>0.94187</t>
  </si>
  <si>
    <t>0.94169</t>
  </si>
  <si>
    <t>0.94152</t>
  </si>
  <si>
    <t>0.94135</t>
  </si>
  <si>
    <t>0.94117</t>
  </si>
  <si>
    <t>0.94099</t>
  </si>
  <si>
    <t>0.94081</t>
  </si>
  <si>
    <t>0.94064</t>
  </si>
  <si>
    <t>0.94046</t>
  </si>
  <si>
    <t>0.94028</t>
  </si>
  <si>
    <t>0.94011</t>
  </si>
  <si>
    <t>0.93993</t>
  </si>
  <si>
    <t>0.93975</t>
  </si>
  <si>
    <t>0.93957</t>
  </si>
  <si>
    <t>0.93940</t>
  </si>
  <si>
    <t>0.93922</t>
  </si>
  <si>
    <t>0.93903</t>
  </si>
  <si>
    <t>0.93885</t>
  </si>
  <si>
    <t>0.93867</t>
  </si>
  <si>
    <t>0.93849</t>
  </si>
  <si>
    <t>0.93831</t>
  </si>
  <si>
    <t>0.93813</t>
  </si>
  <si>
    <t>0.93794</t>
  </si>
  <si>
    <t>0.93776</t>
  </si>
  <si>
    <t>0.93758</t>
  </si>
  <si>
    <t>0.93739</t>
  </si>
  <si>
    <t>0.93721</t>
  </si>
  <si>
    <t>0.93703</t>
  </si>
  <si>
    <t>0.93684</t>
  </si>
  <si>
    <t>0.93666</t>
  </si>
  <si>
    <t>0.93647</t>
  </si>
  <si>
    <t>0.93629</t>
  </si>
  <si>
    <t>0.93610</t>
  </si>
  <si>
    <t>0.93591</t>
  </si>
  <si>
    <t>0.93573</t>
  </si>
  <si>
    <t>0.93554</t>
  </si>
  <si>
    <t>0.93536</t>
  </si>
  <si>
    <t>0.93516</t>
  </si>
  <si>
    <t>0.93498</t>
  </si>
  <si>
    <t>0.93479</t>
  </si>
  <si>
    <t>0.93461</t>
  </si>
  <si>
    <t>0.93441</t>
  </si>
  <si>
    <t>0.93423</t>
  </si>
  <si>
    <t>0.93404</t>
  </si>
  <si>
    <t>0.93385</t>
  </si>
  <si>
    <t>0.93366</t>
  </si>
  <si>
    <t>0.93347</t>
  </si>
  <si>
    <t>0.93328</t>
  </si>
  <si>
    <t>0.93308</t>
  </si>
  <si>
    <t>0.93290</t>
  </si>
  <si>
    <t>0.93270</t>
  </si>
  <si>
    <t>0.93251</t>
  </si>
  <si>
    <t>0.93232</t>
  </si>
  <si>
    <t>0.93213</t>
  </si>
  <si>
    <t>0.93194</t>
  </si>
  <si>
    <t>0.93174</t>
  </si>
  <si>
    <t>0.93154</t>
  </si>
  <si>
    <t>0.93136</t>
  </si>
  <si>
    <t>0.93116</t>
  </si>
  <si>
    <t>0.93095</t>
  </si>
  <si>
    <t>0.93076</t>
  </si>
  <si>
    <t>0.93056</t>
  </si>
  <si>
    <t>0.93036</t>
  </si>
  <si>
    <t>0.93017</t>
  </si>
  <si>
    <t>0.92997</t>
  </si>
  <si>
    <t>0.92977</t>
  </si>
  <si>
    <t>0.92958</t>
  </si>
  <si>
    <t>0.92938</t>
  </si>
  <si>
    <t>0.92918</t>
  </si>
  <si>
    <t>0.92898</t>
  </si>
  <si>
    <t>0.92879</t>
  </si>
  <si>
    <t>0.92859</t>
  </si>
  <si>
    <t>0.92839</t>
  </si>
  <si>
    <t>0.92818</t>
  </si>
  <si>
    <t>0.92798</t>
  </si>
  <si>
    <t>0.92778</t>
  </si>
  <si>
    <t>0.92759</t>
  </si>
  <si>
    <t>0.92739</t>
  </si>
  <si>
    <t>0.92719</t>
  </si>
  <si>
    <t>0.92699</t>
  </si>
  <si>
    <t>0.92678</t>
  </si>
  <si>
    <t>0.92658</t>
  </si>
  <si>
    <t>0.92637</t>
  </si>
  <si>
    <t>0.92617</t>
  </si>
  <si>
    <t>0.92597</t>
  </si>
  <si>
    <t>0.92577</t>
  </si>
  <si>
    <t>0.92556</t>
  </si>
  <si>
    <t>0.92537</t>
  </si>
  <si>
    <t>0.92517</t>
  </si>
  <si>
    <t>0.92496</t>
  </si>
  <si>
    <t>0.92476</t>
  </si>
  <si>
    <t>0.92455</t>
  </si>
  <si>
    <t>0.92435</t>
  </si>
  <si>
    <t>0.92415</t>
  </si>
  <si>
    <t>0.92394</t>
  </si>
  <si>
    <t>0.92373</t>
  </si>
  <si>
    <t>0.92353</t>
  </si>
  <si>
    <t>0.92332</t>
  </si>
  <si>
    <t>0.92312</t>
  </si>
  <si>
    <t>0.92291</t>
  </si>
  <si>
    <t>0.92271</t>
  </si>
  <si>
    <t>0.92250</t>
  </si>
  <si>
    <t>0.92229</t>
  </si>
  <si>
    <t>0.92209</t>
  </si>
  <si>
    <t>0.92188</t>
  </si>
  <si>
    <t>0.92167</t>
  </si>
  <si>
    <t>0.92147</t>
  </si>
  <si>
    <t>0.92126</t>
  </si>
  <si>
    <t>0.92105</t>
  </si>
  <si>
    <t>0.92084</t>
  </si>
  <si>
    <t>0.92063</t>
  </si>
  <si>
    <t>0.92042</t>
  </si>
  <si>
    <t>0.92021</t>
  </si>
  <si>
    <t>0.91999</t>
  </si>
  <si>
    <t>0.91979</t>
  </si>
  <si>
    <t>0.91958</t>
  </si>
  <si>
    <t>0.91937</t>
  </si>
  <si>
    <t>0.91915</t>
  </si>
  <si>
    <t>0.91895</t>
  </si>
  <si>
    <t>0.91874</t>
  </si>
  <si>
    <t>0.91852</t>
  </si>
  <si>
    <t>0.91831</t>
  </si>
  <si>
    <t>0.91810</t>
  </si>
  <si>
    <t>0.91789</t>
  </si>
  <si>
    <t>0.91768</t>
  </si>
  <si>
    <t>0.91747</t>
  </si>
  <si>
    <t>0.91725</t>
  </si>
  <si>
    <t>0.91704</t>
  </si>
  <si>
    <t>0.91682</t>
  </si>
  <si>
    <t>0.91661</t>
  </si>
  <si>
    <t>0.91639</t>
  </si>
  <si>
    <t>0.91618</t>
  </si>
  <si>
    <t>0.91597</t>
  </si>
  <si>
    <t>0.91575</t>
  </si>
  <si>
    <t>0.91554</t>
  </si>
  <si>
    <t>0.91532</t>
  </si>
  <si>
    <t>0.91510</t>
  </si>
  <si>
    <t>0.91489</t>
  </si>
  <si>
    <t>0.91467</t>
  </si>
  <si>
    <t>0.91446</t>
  </si>
  <si>
    <t>0.91424</t>
  </si>
  <si>
    <t>0.91403</t>
  </si>
  <si>
    <t>0.91381</t>
  </si>
  <si>
    <t>0.91358</t>
  </si>
  <si>
    <t>0.91337</t>
  </si>
  <si>
    <t>0.91315</t>
  </si>
  <si>
    <t>0.91293</t>
  </si>
  <si>
    <t>0.91271</t>
  </si>
  <si>
    <t>0.91249</t>
  </si>
  <si>
    <t>0.91227</t>
  </si>
  <si>
    <t>0.91206</t>
  </si>
  <si>
    <t>0.91183</t>
  </si>
  <si>
    <t>0.91160</t>
  </si>
  <si>
    <t>0.91138</t>
  </si>
  <si>
    <t>0.91116</t>
  </si>
  <si>
    <t>0.91094</t>
  </si>
  <si>
    <t>0.91072</t>
  </si>
  <si>
    <t>0.91050</t>
  </si>
  <si>
    <t>0.91027</t>
  </si>
  <si>
    <t>0.91005</t>
  </si>
  <si>
    <t>0.90982</t>
  </si>
  <si>
    <t>0.90960</t>
  </si>
  <si>
    <t>0.90938</t>
  </si>
  <si>
    <t>0.90916</t>
  </si>
  <si>
    <t>0.90893</t>
  </si>
  <si>
    <t>0.90871</t>
  </si>
  <si>
    <t>0.90848</t>
  </si>
  <si>
    <t>0.90826</t>
  </si>
  <si>
    <t>0.90803</t>
  </si>
  <si>
    <t>0.90781</t>
  </si>
  <si>
    <t>0.90758</t>
  </si>
  <si>
    <t>0.90736</t>
  </si>
  <si>
    <t>0.90713</t>
  </si>
  <si>
    <t>0.90691</t>
  </si>
  <si>
    <t>0.90668</t>
  </si>
  <si>
    <t>0.90646</t>
  </si>
  <si>
    <t>0.90622</t>
  </si>
  <si>
    <t>0.90599</t>
  </si>
  <si>
    <t>0.90577</t>
  </si>
  <si>
    <t>0.90554</t>
  </si>
  <si>
    <t>0.90532</t>
  </si>
  <si>
    <t>0.90509</t>
  </si>
  <si>
    <t>0.90486</t>
  </si>
  <si>
    <t>0.90463</t>
  </si>
  <si>
    <t>0.90440</t>
  </si>
  <si>
    <t>0.90417</t>
  </si>
  <si>
    <t>0.90395</t>
  </si>
  <si>
    <t>0.90371</t>
  </si>
  <si>
    <t>0.90348</t>
  </si>
  <si>
    <t>0.90326</t>
  </si>
  <si>
    <t>0.90303</t>
  </si>
  <si>
    <t>0.90279</t>
  </si>
  <si>
    <t>0.90256</t>
  </si>
  <si>
    <t>0.90234</t>
  </si>
  <si>
    <t>0.90210</t>
  </si>
  <si>
    <t>0.90187</t>
  </si>
  <si>
    <t>0.90163</t>
  </si>
  <si>
    <t>0.90141</t>
  </si>
  <si>
    <t>0.90117</t>
  </si>
  <si>
    <t>0.90094</t>
  </si>
  <si>
    <t>0.90071</t>
  </si>
  <si>
    <t>0.90048</t>
  </si>
  <si>
    <t>0.90025</t>
  </si>
  <si>
    <t>0.90001</t>
  </si>
  <si>
    <t>0.89977</t>
  </si>
  <si>
    <t>0.89954</t>
  </si>
  <si>
    <t>0.89931</t>
  </si>
  <si>
    <t>0.89908</t>
  </si>
  <si>
    <t>0.89884</t>
  </si>
  <si>
    <t>0.89861</t>
  </si>
  <si>
    <t>0.89837</t>
  </si>
  <si>
    <t>0.89814</t>
  </si>
  <si>
    <t>0.89791</t>
  </si>
  <si>
    <t>0.89767</t>
  </si>
  <si>
    <t>0.89743</t>
  </si>
  <si>
    <t>0.89720</t>
  </si>
  <si>
    <t>0.89696</t>
  </si>
  <si>
    <t>0.89672</t>
  </si>
  <si>
    <t>0.89649</t>
  </si>
  <si>
    <t>0.89626</t>
  </si>
  <si>
    <t>0.89602</t>
  </si>
  <si>
    <t>0.89578</t>
  </si>
  <si>
    <t>0.89555</t>
  </si>
  <si>
    <t>0.89531</t>
  </si>
  <si>
    <t>0.89507</t>
  </si>
  <si>
    <t>0.89483</t>
  </si>
  <si>
    <t>0.89459</t>
  </si>
  <si>
    <t>0.89435</t>
  </si>
  <si>
    <t>0.89411</t>
  </si>
  <si>
    <t>0.89387</t>
  </si>
  <si>
    <t>0.89363</t>
  </si>
  <si>
    <t>0.89339</t>
  </si>
  <si>
    <t>0.89315</t>
  </si>
  <si>
    <t>0.89292</t>
  </si>
  <si>
    <t>0.89268</t>
  </si>
  <si>
    <t>0.89243</t>
  </si>
  <si>
    <t>0.89219</t>
  </si>
  <si>
    <t>0.89195</t>
  </si>
  <si>
    <t>0.89171</t>
  </si>
  <si>
    <t>0.89147</t>
  </si>
  <si>
    <t>0.89122</t>
  </si>
  <si>
    <t>0.89098</t>
  </si>
  <si>
    <t>0.89074</t>
  </si>
  <si>
    <t>0.89050</t>
  </si>
  <si>
    <t>0.89025</t>
  </si>
  <si>
    <t>0.89001</t>
  </si>
  <si>
    <t>0.88977</t>
  </si>
  <si>
    <t>0.88952</t>
  </si>
  <si>
    <t>0.88928</t>
  </si>
  <si>
    <t>0.88903</t>
  </si>
  <si>
    <t>0.88879</t>
  </si>
  <si>
    <t>0.88855</t>
  </si>
  <si>
    <t>0.88830</t>
  </si>
  <si>
    <t>0.88805</t>
  </si>
  <si>
    <t>0.88781</t>
  </si>
  <si>
    <t>0.88756</t>
  </si>
  <si>
    <t>0.88732</t>
  </si>
  <si>
    <t>0.88707</t>
  </si>
  <si>
    <t>0.88682</t>
  </si>
  <si>
    <t>0.88658</t>
  </si>
  <si>
    <t>0.88632</t>
  </si>
  <si>
    <t>0.88608</t>
  </si>
  <si>
    <t>0.88583</t>
  </si>
  <si>
    <t>0.88559</t>
  </si>
  <si>
    <t>0.88533</t>
  </si>
  <si>
    <t>0.88509</t>
  </si>
  <si>
    <t>0.88484</t>
  </si>
  <si>
    <t>0.88458</t>
  </si>
  <si>
    <t>0.88434</t>
  </si>
  <si>
    <t>0.88409</t>
  </si>
  <si>
    <t>0.88384</t>
  </si>
  <si>
    <t>0.88359</t>
  </si>
  <si>
    <t>0.88334</t>
  </si>
  <si>
    <t>0.88309</t>
  </si>
  <si>
    <t>0.88284</t>
  </si>
  <si>
    <t>0.88258</t>
  </si>
  <si>
    <t>0.88233</t>
  </si>
  <si>
    <t>0.88208</t>
  </si>
  <si>
    <t>0.88183</t>
  </si>
  <si>
    <t>0.88158</t>
  </si>
  <si>
    <t>0.88132</t>
  </si>
  <si>
    <t>0.88107</t>
  </si>
  <si>
    <t>0.88081</t>
  </si>
  <si>
    <t>0.88056</t>
  </si>
  <si>
    <t>0.88031</t>
  </si>
  <si>
    <t>0.88005</t>
  </si>
  <si>
    <t>0.87980</t>
  </si>
  <si>
    <t>0.87954</t>
  </si>
  <si>
    <t>0.87929</t>
  </si>
  <si>
    <t>0.87903</t>
  </si>
  <si>
    <t>0.87878</t>
  </si>
  <si>
    <t>0.87852</t>
  </si>
  <si>
    <t>0.87826</t>
  </si>
  <si>
    <t>0.87801</t>
  </si>
  <si>
    <t>0.87775</t>
  </si>
  <si>
    <t>0.87749</t>
  </si>
  <si>
    <t>0.87724</t>
  </si>
  <si>
    <t>0.87697</t>
  </si>
  <si>
    <t>0.87672</t>
  </si>
  <si>
    <t>0.87646</t>
  </si>
  <si>
    <t>0.87620</t>
  </si>
  <si>
    <t>0.87594</t>
  </si>
  <si>
    <t>0.87569</t>
  </si>
  <si>
    <t>0.87542</t>
  </si>
  <si>
    <t>0.87516</t>
  </si>
  <si>
    <t>0.87491</t>
  </si>
  <si>
    <t>0.87465</t>
  </si>
  <si>
    <t>0.87439</t>
  </si>
  <si>
    <t>0.87412</t>
  </si>
  <si>
    <t>0.87387</t>
  </si>
  <si>
    <t>0.87360</t>
  </si>
  <si>
    <t>0.87335</t>
  </si>
  <si>
    <t>0.87308</t>
  </si>
  <si>
    <t>0.87282</t>
  </si>
  <si>
    <t>0.87256</t>
  </si>
  <si>
    <t>0.87230</t>
  </si>
  <si>
    <t>0.87204</t>
  </si>
  <si>
    <t>0.87177</t>
  </si>
  <si>
    <t>0.87151</t>
  </si>
  <si>
    <t>0.87125</t>
  </si>
  <si>
    <t>0.87098</t>
  </si>
  <si>
    <t>0.87071</t>
  </si>
  <si>
    <t>0.87045</t>
  </si>
  <si>
    <t>0.87019</t>
  </si>
  <si>
    <t>0.86992</t>
  </si>
  <si>
    <t>0.86966</t>
  </si>
  <si>
    <t>0.86939</t>
  </si>
  <si>
    <t>0.86912</t>
  </si>
  <si>
    <t>0.86885</t>
  </si>
  <si>
    <t>0.86859</t>
  </si>
  <si>
    <t>0.86832</t>
  </si>
  <si>
    <t>0.86805</t>
  </si>
  <si>
    <t>0.86778</t>
  </si>
  <si>
    <t>0.86751</t>
  </si>
  <si>
    <t>0.86724</t>
  </si>
  <si>
    <t>0.86697</t>
  </si>
  <si>
    <t>0.86671</t>
  </si>
  <si>
    <t>0.86644</t>
  </si>
  <si>
    <t>0.86617</t>
  </si>
  <si>
    <t>0.86590</t>
  </si>
  <si>
    <t>0.86562</t>
  </si>
  <si>
    <t>0.86535</t>
  </si>
  <si>
    <t>0.86508</t>
  </si>
  <si>
    <t>0.86481</t>
  </si>
  <si>
    <t>0.86453</t>
  </si>
  <si>
    <t>0.86426</t>
  </si>
  <si>
    <t>0.86399</t>
  </si>
  <si>
    <t>0.86356</t>
  </si>
  <si>
    <t>0.86336</t>
  </si>
  <si>
    <t>0.86316</t>
  </si>
  <si>
    <t>0.86289</t>
  </si>
  <si>
    <t>0.86261</t>
  </si>
  <si>
    <t>0.86234</t>
  </si>
  <si>
    <t>0.86206</t>
  </si>
  <si>
    <t>0.86179</t>
  </si>
  <si>
    <t>0.86151</t>
  </si>
  <si>
    <t>0.86124</t>
  </si>
  <si>
    <t>0.86096</t>
  </si>
  <si>
    <t>0.86069</t>
  </si>
  <si>
    <t>0.86041</t>
  </si>
  <si>
    <t>0.86012</t>
  </si>
  <si>
    <t>0.85984</t>
  </si>
  <si>
    <t>0.85957</t>
  </si>
  <si>
    <t>0.85929</t>
  </si>
  <si>
    <t>0.85901</t>
  </si>
  <si>
    <t>0.85873</t>
  </si>
  <si>
    <t>0.85846</t>
  </si>
  <si>
    <t>0.85818</t>
  </si>
  <si>
    <t>0.85789</t>
  </si>
  <si>
    <t>0.85761</t>
  </si>
  <si>
    <t>0.85733</t>
  </si>
  <si>
    <t>0.85705</t>
  </si>
  <si>
    <t>0.85677</t>
  </si>
  <si>
    <t>0.85649</t>
  </si>
  <si>
    <t>0.85620</t>
  </si>
  <si>
    <t>0.85592</t>
  </si>
  <si>
    <t>0.85564</t>
  </si>
  <si>
    <t>0.85536</t>
  </si>
  <si>
    <t>0.85506</t>
  </si>
  <si>
    <t>0.85478</t>
  </si>
  <si>
    <t>0.85450</t>
  </si>
  <si>
    <t>0.85422</t>
  </si>
  <si>
    <t>0.85393</t>
  </si>
  <si>
    <t>0.85364</t>
  </si>
  <si>
    <t>0.85336</t>
  </si>
  <si>
    <t>0.85307</t>
  </si>
  <si>
    <t>0.85278</t>
  </si>
  <si>
    <t>0.85250</t>
  </si>
  <si>
    <t>0.85222</t>
  </si>
  <si>
    <t>0.85192</t>
  </si>
  <si>
    <t>0.85164</t>
  </si>
  <si>
    <t>0.85136</t>
  </si>
  <si>
    <t>0.85106</t>
  </si>
  <si>
    <t>0.85077</t>
  </si>
  <si>
    <t>0.85049</t>
  </si>
  <si>
    <t>0.85020</t>
  </si>
  <si>
    <t>0.84991</t>
  </si>
  <si>
    <t>0.84962</t>
  </si>
  <si>
    <t>0.84932</t>
  </si>
  <si>
    <t>0.84903</t>
  </si>
  <si>
    <t>0.84874</t>
  </si>
  <si>
    <t>0.84844</t>
  </si>
  <si>
    <t>0.84815</t>
  </si>
  <si>
    <t>0.84787</t>
  </si>
  <si>
    <t>0.84757</t>
  </si>
  <si>
    <t>0.84727</t>
  </si>
  <si>
    <t>0.84698</t>
  </si>
  <si>
    <t>0.84668</t>
  </si>
  <si>
    <t>0.84639</t>
  </si>
  <si>
    <t>0.84608</t>
  </si>
  <si>
    <t>0.84579</t>
  </si>
  <si>
    <t>0.84549</t>
  </si>
  <si>
    <t>0.84520</t>
  </si>
  <si>
    <t>0.84489</t>
  </si>
  <si>
    <t>0.84459</t>
  </si>
  <si>
    <t>0.84429</t>
  </si>
  <si>
    <t>0.84399</t>
  </si>
  <si>
    <t>0.84369</t>
  </si>
  <si>
    <t>0.84339</t>
  </si>
  <si>
    <t>0.84308</t>
  </si>
  <si>
    <t>0.84278</t>
  </si>
  <si>
    <t>0.84248</t>
  </si>
  <si>
    <t>0.84217</t>
  </si>
  <si>
    <t>0.84188</t>
  </si>
  <si>
    <t>0.84157</t>
  </si>
  <si>
    <t>0.84126</t>
  </si>
  <si>
    <t>0.84095</t>
  </si>
  <si>
    <t>0.84065</t>
  </si>
  <si>
    <t>0.84035</t>
  </si>
  <si>
    <t>0.84004</t>
  </si>
  <si>
    <t>0.83973</t>
  </si>
  <si>
    <t>0.83942</t>
  </si>
  <si>
    <t>0.83912</t>
  </si>
  <si>
    <t>0.83881</t>
  </si>
  <si>
    <t>0.83850</t>
  </si>
  <si>
    <t>0.83818</t>
  </si>
  <si>
    <t>0.83787</t>
  </si>
  <si>
    <t>0.83756</t>
  </si>
  <si>
    <t>0.83725</t>
  </si>
  <si>
    <t>0.83694</t>
  </si>
  <si>
    <t>0.83663</t>
  </si>
  <si>
    <t>0.83632</t>
  </si>
  <si>
    <t>0.83601</t>
  </si>
  <si>
    <t>0.83569</t>
  </si>
  <si>
    <t>0.83537</t>
  </si>
  <si>
    <t>0.83505</t>
  </si>
  <si>
    <t>0.83473</t>
  </si>
  <si>
    <t>0.83442</t>
  </si>
  <si>
    <t>0.83410</t>
  </si>
  <si>
    <t>0.83379</t>
  </si>
  <si>
    <t>0.83347</t>
  </si>
  <si>
    <t>0.83315</t>
  </si>
  <si>
    <t>0.83282</t>
  </si>
  <si>
    <t>0.83251</t>
  </si>
  <si>
    <t>0.83219</t>
  </si>
  <si>
    <t>0.83186</t>
  </si>
  <si>
    <t>0.83154</t>
  </si>
  <si>
    <t>0.83121</t>
  </si>
  <si>
    <t>0.83089</t>
  </si>
  <si>
    <t>0.83056</t>
  </si>
  <si>
    <t>0.83024</t>
  </si>
  <si>
    <t>0.82991</t>
  </si>
  <si>
    <t>0.82958</t>
  </si>
  <si>
    <t>0.82925</t>
  </si>
  <si>
    <t>0.82893</t>
  </si>
  <si>
    <t>0.82859</t>
  </si>
  <si>
    <t>0.82826</t>
  </si>
  <si>
    <t>0.82792</t>
  </si>
  <si>
    <t>0.82759</t>
  </si>
  <si>
    <t>0.82726</t>
  </si>
  <si>
    <t>0.82692</t>
  </si>
  <si>
    <t>0.82658</t>
  </si>
  <si>
    <t>0.82625</t>
  </si>
  <si>
    <t>0.82590</t>
  </si>
  <si>
    <t>0.82556</t>
  </si>
  <si>
    <t>0.82522</t>
  </si>
  <si>
    <t>0.82488</t>
  </si>
  <si>
    <t>0.82453</t>
  </si>
  <si>
    <t>0.82419</t>
  </si>
  <si>
    <t>0.82384</t>
  </si>
  <si>
    <t>0.82350</t>
  </si>
  <si>
    <t>0.82315</t>
  </si>
  <si>
    <t>0.82281</t>
  </si>
  <si>
    <t>0.82246</t>
  </si>
  <si>
    <t>0.82212</t>
  </si>
  <si>
    <t>0.82177</t>
  </si>
  <si>
    <t>0.82141</t>
  </si>
  <si>
    <t>0.82106</t>
  </si>
  <si>
    <t>0.82071</t>
  </si>
  <si>
    <t>0.82035</t>
  </si>
  <si>
    <t>0.82000</t>
  </si>
  <si>
    <t>0.81964</t>
  </si>
  <si>
    <t>0.81929</t>
  </si>
  <si>
    <t>0.81893</t>
  </si>
  <si>
    <t>0.81856</t>
  </si>
  <si>
    <t>0.81821</t>
  </si>
  <si>
    <t>0.81784</t>
  </si>
  <si>
    <t>0.81748</t>
  </si>
  <si>
    <t>0.81711</t>
  </si>
  <si>
    <t>0.81675</t>
  </si>
  <si>
    <t>0.81638</t>
  </si>
  <si>
    <t>0.81601</t>
  </si>
  <si>
    <t>0.81563</t>
  </si>
  <si>
    <t>0.81526</t>
  </si>
  <si>
    <t>0.81488</t>
  </si>
  <si>
    <t>0.81451</t>
  </si>
  <si>
    <t>0.81413</t>
  </si>
  <si>
    <t>0.81375</t>
  </si>
  <si>
    <t>0.81337</t>
  </si>
  <si>
    <t>0.81299</t>
  </si>
  <si>
    <t>0.81260</t>
  </si>
  <si>
    <t>0.81222</t>
  </si>
  <si>
    <t>0.81183</t>
  </si>
  <si>
    <t>0.81145</t>
  </si>
  <si>
    <t>0.81105</t>
  </si>
  <si>
    <t>0.81067</t>
  </si>
  <si>
    <t>0.81027</t>
  </si>
  <si>
    <t>0.80988</t>
  </si>
  <si>
    <t>0.80949</t>
  </si>
  <si>
    <t>0.80910</t>
  </si>
  <si>
    <t>0.80869</t>
  </si>
  <si>
    <t>0.80830</t>
  </si>
  <si>
    <t>0.80790</t>
  </si>
  <si>
    <t>0.80749</t>
  </si>
  <si>
    <t>0.80709</t>
  </si>
  <si>
    <t>0.80668</t>
  </si>
  <si>
    <t>0.80627</t>
  </si>
  <si>
    <t>0.80586</t>
  </si>
  <si>
    <t>0.80546</t>
  </si>
  <si>
    <t>0.80505</t>
  </si>
  <si>
    <t>0.80462</t>
  </si>
  <si>
    <t>0.80421</t>
  </si>
  <si>
    <t>0.80379</t>
  </si>
  <si>
    <t>0.80336</t>
  </si>
  <si>
    <t>0.80294</t>
  </si>
  <si>
    <t>0.80252</t>
  </si>
  <si>
    <t>0.80208</t>
  </si>
  <si>
    <t>0.80165</t>
  </si>
  <si>
    <t>0.80122</t>
  </si>
  <si>
    <t>0.80079</t>
  </si>
  <si>
    <t>0.80035</t>
  </si>
  <si>
    <t>0.79991</t>
  </si>
  <si>
    <t>0.79945</t>
  </si>
  <si>
    <t>0.79901</t>
  </si>
  <si>
    <t>0.79855</t>
  </si>
  <si>
    <t>0.79809</t>
  </si>
  <si>
    <t>0.79764</t>
  </si>
  <si>
    <t>0.79717</t>
  </si>
  <si>
    <t>0.79672</t>
  </si>
  <si>
    <t>0.79625</t>
  </si>
  <si>
    <t>0.79577</t>
  </si>
  <si>
    <t>0.79529</t>
  </si>
  <si>
    <t>0.79481</t>
  </si>
  <si>
    <t>0.79432</t>
  </si>
  <si>
    <t>0.79384</t>
  </si>
  <si>
    <t>0.79336</t>
  </si>
  <si>
    <t>0.79287</t>
  </si>
  <si>
    <t>0.79237</t>
  </si>
  <si>
    <t>0.79188</t>
  </si>
  <si>
    <t>0.79137</t>
  </si>
  <si>
    <t>0.79087</t>
  </si>
  <si>
    <t>0.79038</t>
  </si>
  <si>
    <t>0.78987</t>
  </si>
  <si>
    <t>0.78934</t>
  </si>
  <si>
    <t>Densities of Mixtures of Ethanol and Water at 20°C (Using Weight% Ethanol)</t>
  </si>
  <si>
    <t>Concentration (% Ethanol by Weight)</t>
  </si>
  <si>
    <t>0.99804</t>
  </si>
  <si>
    <t>0.99785</t>
  </si>
  <si>
    <t>0.99766</t>
  </si>
  <si>
    <t>0.99748</t>
  </si>
  <si>
    <t>0.99729</t>
  </si>
  <si>
    <t>0.99710</t>
  </si>
  <si>
    <t>0.99692</t>
  </si>
  <si>
    <t>0.99673</t>
  </si>
  <si>
    <t>0.99655</t>
  </si>
  <si>
    <t>0.99636</t>
  </si>
  <si>
    <t>0.99618</t>
  </si>
  <si>
    <t>0.99599</t>
  </si>
  <si>
    <t>0.99581</t>
  </si>
  <si>
    <t>0.99562</t>
  </si>
  <si>
    <t>0.99544</t>
  </si>
  <si>
    <t>0.99525</t>
  </si>
  <si>
    <t>0.99507</t>
  </si>
  <si>
    <t>0.99489</t>
  </si>
  <si>
    <t>0.99471</t>
  </si>
  <si>
    <t>0.99453</t>
  </si>
  <si>
    <t>0.99435</t>
  </si>
  <si>
    <t>0.99417</t>
  </si>
  <si>
    <t>0.99399</t>
  </si>
  <si>
    <t>0.99381</t>
  </si>
  <si>
    <t>0.99363</t>
  </si>
  <si>
    <t>0.99345</t>
  </si>
  <si>
    <t>0.99310</t>
  </si>
  <si>
    <t>0.99292</t>
  </si>
  <si>
    <t>0.99275</t>
  </si>
  <si>
    <t>0.99240</t>
  </si>
  <si>
    <t>0.99222</t>
  </si>
  <si>
    <t>0.99205</t>
  </si>
  <si>
    <t>0.99171</t>
  </si>
  <si>
    <t>0.99154</t>
  </si>
  <si>
    <t>0.99137</t>
  </si>
  <si>
    <t>0.99103</t>
  </si>
  <si>
    <t>0.99087</t>
  </si>
  <si>
    <t>0.99070</t>
  </si>
  <si>
    <t>0.99053</t>
  </si>
  <si>
    <t>0.99037</t>
  </si>
  <si>
    <t>0.99020</t>
  </si>
  <si>
    <t>0.99003</t>
  </si>
  <si>
    <t>0.98987</t>
  </si>
  <si>
    <t>0.98971</t>
  </si>
  <si>
    <t>0.98954</t>
  </si>
  <si>
    <t>0.98938</t>
  </si>
  <si>
    <t>0.98922</t>
  </si>
  <si>
    <t>0.98906</t>
  </si>
  <si>
    <t>0.98890</t>
  </si>
  <si>
    <t>0.98874</t>
  </si>
  <si>
    <t>0.98859</t>
  </si>
  <si>
    <t>0.98843</t>
  </si>
  <si>
    <t>0.98827</t>
  </si>
  <si>
    <t>0.98811</t>
  </si>
  <si>
    <t>0.98796</t>
  </si>
  <si>
    <t>0.98780</t>
  </si>
  <si>
    <t>0.98765</t>
  </si>
  <si>
    <t>0.98749</t>
  </si>
  <si>
    <t>0.98734</t>
  </si>
  <si>
    <t>0.98718</t>
  </si>
  <si>
    <t>0.98703</t>
  </si>
  <si>
    <t>0.98688</t>
  </si>
  <si>
    <t>0.98673</t>
  </si>
  <si>
    <t>0.98642</t>
  </si>
  <si>
    <t>0.98627</t>
  </si>
  <si>
    <t>0.98612</t>
  </si>
  <si>
    <t>0.98597</t>
  </si>
  <si>
    <t>0.98582</t>
  </si>
  <si>
    <t>0.98567</t>
  </si>
  <si>
    <t>0.98553</t>
  </si>
  <si>
    <t>0.98538</t>
  </si>
  <si>
    <t>0.98523</t>
  </si>
  <si>
    <t>0.98508</t>
  </si>
  <si>
    <t>0.98493</t>
  </si>
  <si>
    <t>0.98478</t>
  </si>
  <si>
    <t>0.98449</t>
  </si>
  <si>
    <t>0.98434</t>
  </si>
  <si>
    <t>0.98419</t>
  </si>
  <si>
    <t>0.98389</t>
  </si>
  <si>
    <t>0.98374</t>
  </si>
  <si>
    <t>0.98360</t>
  </si>
  <si>
    <t>0.98345</t>
  </si>
  <si>
    <t>0.98331</t>
  </si>
  <si>
    <t>0.98316</t>
  </si>
  <si>
    <t>0.98301</t>
  </si>
  <si>
    <t>0.98287</t>
  </si>
  <si>
    <t>0.98258</t>
  </si>
  <si>
    <t>0.98244</t>
  </si>
  <si>
    <t>0.98229</t>
  </si>
  <si>
    <t>0.98215</t>
  </si>
  <si>
    <t>0.98201</t>
  </si>
  <si>
    <t>0.98187</t>
  </si>
  <si>
    <t>0.98172</t>
  </si>
  <si>
    <t>0.98158</t>
  </si>
  <si>
    <t>0.98144</t>
  </si>
  <si>
    <t>0.98130</t>
  </si>
  <si>
    <t>0.98117</t>
  </si>
  <si>
    <t>0.98103</t>
  </si>
  <si>
    <t>0.98075</t>
  </si>
  <si>
    <t>0.98061</t>
  </si>
  <si>
    <t>0.98047</t>
  </si>
  <si>
    <t>0.98033</t>
  </si>
  <si>
    <t>0.98019</t>
  </si>
  <si>
    <t>0.98006</t>
  </si>
  <si>
    <t>0.97992</t>
  </si>
  <si>
    <t>0.97978</t>
  </si>
  <si>
    <t>0.97951</t>
  </si>
  <si>
    <t>0.97937</t>
  </si>
  <si>
    <t>0.97923</t>
  </si>
  <si>
    <t>0.97910</t>
  </si>
  <si>
    <t>0.97896</t>
  </si>
  <si>
    <t>0.97883</t>
  </si>
  <si>
    <t>0.97869</t>
  </si>
  <si>
    <t>0.97855</t>
  </si>
  <si>
    <t>0.97842</t>
  </si>
  <si>
    <t>0.97828</t>
  </si>
  <si>
    <t>0.97815</t>
  </si>
  <si>
    <t>0.97801</t>
  </si>
  <si>
    <t>0.97788</t>
  </si>
  <si>
    <t>0.97761</t>
  </si>
  <si>
    <t>0.97748</t>
  </si>
  <si>
    <t>0.97735</t>
  </si>
  <si>
    <t>0.97722</t>
  </si>
  <si>
    <t>0.97709</t>
  </si>
  <si>
    <t>0.97696</t>
  </si>
  <si>
    <t>0.97683</t>
  </si>
  <si>
    <t>0.97670</t>
  </si>
  <si>
    <t>0.97643</t>
  </si>
  <si>
    <t>0.97630</t>
  </si>
  <si>
    <t>0.97617</t>
  </si>
  <si>
    <t>0.97604</t>
  </si>
  <si>
    <t>0.97578</t>
  </si>
  <si>
    <t>0.97565</t>
  </si>
  <si>
    <t>0.97552</t>
  </si>
  <si>
    <t>0.97539</t>
  </si>
  <si>
    <t>0.97526</t>
  </si>
  <si>
    <t>0.97514</t>
  </si>
  <si>
    <t>0.97501</t>
  </si>
  <si>
    <t>0.97488</t>
  </si>
  <si>
    <t>0.97475</t>
  </si>
  <si>
    <t>0.97462</t>
  </si>
  <si>
    <t>0.97450</t>
  </si>
  <si>
    <t>0.97438</t>
  </si>
  <si>
    <t>0.97425</t>
  </si>
  <si>
    <t>0.97400</t>
  </si>
  <si>
    <t>0.97387</t>
  </si>
  <si>
    <t>0.97374</t>
  </si>
  <si>
    <t>0.97361</t>
  </si>
  <si>
    <t>0.97336</t>
  </si>
  <si>
    <t>0.97323</t>
  </si>
  <si>
    <t>0.97310</t>
  </si>
  <si>
    <t>0.97297</t>
  </si>
  <si>
    <t>0.97284</t>
  </si>
  <si>
    <t>0.97272</t>
  </si>
  <si>
    <t>0.97259</t>
  </si>
  <si>
    <t>0.97246</t>
  </si>
  <si>
    <t>0.97233</t>
  </si>
  <si>
    <t>0.97220</t>
  </si>
  <si>
    <t>0.97207</t>
  </si>
  <si>
    <t>0.97194</t>
  </si>
  <si>
    <t>0.97181</t>
  </si>
  <si>
    <t>0.97168</t>
  </si>
  <si>
    <t>0.97155</t>
  </si>
  <si>
    <t>0.97142</t>
  </si>
  <si>
    <t>0.97129</t>
  </si>
  <si>
    <t>0.97116</t>
  </si>
  <si>
    <t>0.97103</t>
  </si>
  <si>
    <t>0.97089</t>
  </si>
  <si>
    <t>0.97076</t>
  </si>
  <si>
    <t>0.97063</t>
  </si>
  <si>
    <t>0.97050</t>
  </si>
  <si>
    <t>0.97037</t>
  </si>
  <si>
    <t>0.97024</t>
  </si>
  <si>
    <t>0.97010</t>
  </si>
  <si>
    <t>0.96997</t>
  </si>
  <si>
    <t>0.96984</t>
  </si>
  <si>
    <t>0.96971</t>
  </si>
  <si>
    <t>0.96957</t>
  </si>
  <si>
    <t>0.96944</t>
  </si>
  <si>
    <t>0.96931</t>
  </si>
  <si>
    <t>0.96917</t>
  </si>
  <si>
    <t>0.96904</t>
  </si>
  <si>
    <t>0.96877</t>
  </si>
  <si>
    <t>0.96864</t>
  </si>
  <si>
    <t>0.96850</t>
  </si>
  <si>
    <t>0.96837</t>
  </si>
  <si>
    <t>0.96810</t>
  </si>
  <si>
    <t>0.96796</t>
  </si>
  <si>
    <t>0.96783</t>
  </si>
  <si>
    <t>0.96769</t>
  </si>
  <si>
    <t>0.96742</t>
  </si>
  <si>
    <t>0.96729</t>
  </si>
  <si>
    <t>0.96716</t>
  </si>
  <si>
    <t>0.96702</t>
  </si>
  <si>
    <t>0.96688</t>
  </si>
  <si>
    <t>0.96675</t>
  </si>
  <si>
    <t>0.96661</t>
  </si>
  <si>
    <t>0.96647</t>
  </si>
  <si>
    <t>0.96634</t>
  </si>
  <si>
    <t>0.96620</t>
  </si>
  <si>
    <t>0.96592</t>
  </si>
  <si>
    <t>0.96578</t>
  </si>
  <si>
    <t>0.96564</t>
  </si>
  <si>
    <t>0.96551</t>
  </si>
  <si>
    <t>0.96537</t>
  </si>
  <si>
    <t>0.96523</t>
  </si>
  <si>
    <t>0.96509</t>
  </si>
  <si>
    <t>0.96495</t>
  </si>
  <si>
    <t>0.96481</t>
  </si>
  <si>
    <t>0.96467</t>
  </si>
  <si>
    <t>0.96453</t>
  </si>
  <si>
    <t>0.96439</t>
  </si>
  <si>
    <t>0.96425</t>
  </si>
  <si>
    <t>0.96411</t>
  </si>
  <si>
    <t>0.96396</t>
  </si>
  <si>
    <t>0.96382</t>
  </si>
  <si>
    <t>0.96368</t>
  </si>
  <si>
    <t>0.96354</t>
  </si>
  <si>
    <t>0.96340</t>
  </si>
  <si>
    <t>0.96326</t>
  </si>
  <si>
    <t>0.96312</t>
  </si>
  <si>
    <t>0.96283</t>
  </si>
  <si>
    <t>0.96269</t>
  </si>
  <si>
    <t>0.96254</t>
  </si>
  <si>
    <t>0.96240</t>
  </si>
  <si>
    <t>0.96225</t>
  </si>
  <si>
    <t>0.96211</t>
  </si>
  <si>
    <t>0.96196</t>
  </si>
  <si>
    <t>0.96182</t>
  </si>
  <si>
    <t>0.96168</t>
  </si>
  <si>
    <t>0.96153</t>
  </si>
  <si>
    <t>0.96139</t>
  </si>
  <si>
    <t>0.96124</t>
  </si>
  <si>
    <t>0.96109</t>
  </si>
  <si>
    <t>0.96094</t>
  </si>
  <si>
    <t>0.96080</t>
  </si>
  <si>
    <t>0.96065</t>
  </si>
  <si>
    <t>0.96050</t>
  </si>
  <si>
    <t>0.96035</t>
  </si>
  <si>
    <t>0.96020</t>
  </si>
  <si>
    <t>0.96005</t>
  </si>
  <si>
    <t>0.95990</t>
  </si>
  <si>
    <t>0.95975</t>
  </si>
  <si>
    <t>0.95959</t>
  </si>
  <si>
    <t>0.95944</t>
  </si>
  <si>
    <t>0.95929</t>
  </si>
  <si>
    <t>0.95914</t>
  </si>
  <si>
    <t>0.95898</t>
  </si>
  <si>
    <t>0.95883</t>
  </si>
  <si>
    <t>0.95867</t>
  </si>
  <si>
    <t>0.95851</t>
  </si>
  <si>
    <t>0.95836</t>
  </si>
  <si>
    <t>0.95820</t>
  </si>
  <si>
    <t>0.95805</t>
  </si>
  <si>
    <t>0.95789</t>
  </si>
  <si>
    <t>0.95773</t>
  </si>
  <si>
    <t>0.95757</t>
  </si>
  <si>
    <t>0.95742</t>
  </si>
  <si>
    <t>0.95726</t>
  </si>
  <si>
    <t>0.95710</t>
  </si>
  <si>
    <t>0.95694</t>
  </si>
  <si>
    <t>0.95678</t>
  </si>
  <si>
    <t>0.95646</t>
  </si>
  <si>
    <t>0.95630</t>
  </si>
  <si>
    <t>0.95613</t>
  </si>
  <si>
    <t>0.95597</t>
  </si>
  <si>
    <t>0.95581</t>
  </si>
  <si>
    <t>0.95565</t>
  </si>
  <si>
    <t>0.95548</t>
  </si>
  <si>
    <t>0.95532</t>
  </si>
  <si>
    <t>0.95516</t>
  </si>
  <si>
    <t>0.95499</t>
  </si>
  <si>
    <t>0.95483</t>
  </si>
  <si>
    <t>0.95466</t>
  </si>
  <si>
    <t>0.95450</t>
  </si>
  <si>
    <t>0.95433</t>
  </si>
  <si>
    <t>0.95416</t>
  </si>
  <si>
    <t>0.95400</t>
  </si>
  <si>
    <t>0.95382</t>
  </si>
  <si>
    <t>0.95365</t>
  </si>
  <si>
    <t>0.95349</t>
  </si>
  <si>
    <t>0.95332</t>
  </si>
  <si>
    <t>0.95315</t>
  </si>
  <si>
    <t>0.95298</t>
  </si>
  <si>
    <t>0.95281</t>
  </si>
  <si>
    <t>0.95264</t>
  </si>
  <si>
    <t>0.95247</t>
  </si>
  <si>
    <t>0.95230</t>
  </si>
  <si>
    <t>0.95212</t>
  </si>
  <si>
    <t>0.95195</t>
  </si>
  <si>
    <t>0.95178</t>
  </si>
  <si>
    <t>0.95161</t>
  </si>
  <si>
    <t>0.95143</t>
  </si>
  <si>
    <t>0.95126</t>
  </si>
  <si>
    <t>0.95108</t>
  </si>
  <si>
    <t>0.95091</t>
  </si>
  <si>
    <t>0.95056</t>
  </si>
  <si>
    <t>0.95038</t>
  </si>
  <si>
    <t>0.95020</t>
  </si>
  <si>
    <t>0.95003</t>
  </si>
  <si>
    <t>0.94985</t>
  </si>
  <si>
    <t>0.94967</t>
  </si>
  <si>
    <t>0.94950</t>
  </si>
  <si>
    <t>0.94932</t>
  </si>
  <si>
    <t>0.94914</t>
  </si>
  <si>
    <t>0.94896</t>
  </si>
  <si>
    <t>0.94878</t>
  </si>
  <si>
    <t>0.94860</t>
  </si>
  <si>
    <t>0.94842</t>
  </si>
  <si>
    <t>0.94824</t>
  </si>
  <si>
    <t>0.94806</t>
  </si>
  <si>
    <t>0.94788</t>
  </si>
  <si>
    <t>0.94770</t>
  </si>
  <si>
    <t>0.94752</t>
  </si>
  <si>
    <t>0.94734</t>
  </si>
  <si>
    <t>0.94715</t>
  </si>
  <si>
    <t>0.94697</t>
  </si>
  <si>
    <t>0.94679</t>
  </si>
  <si>
    <t>0.94660</t>
  </si>
  <si>
    <t>0.94642</t>
  </si>
  <si>
    <t>0.94624</t>
  </si>
  <si>
    <t>0.94605</t>
  </si>
  <si>
    <t>0.94587</t>
  </si>
  <si>
    <t>0.94568</t>
  </si>
  <si>
    <t>0.94550</t>
  </si>
  <si>
    <t>0.94531</t>
  </si>
  <si>
    <t>0.94512</t>
  </si>
  <si>
    <t>0.94475</t>
  </si>
  <si>
    <t>0.94456</t>
  </si>
  <si>
    <t>0.94438</t>
  </si>
  <si>
    <t>0.94419</t>
  </si>
  <si>
    <t>0.94400</t>
  </si>
  <si>
    <t>0.94382</t>
  </si>
  <si>
    <t>0.94363</t>
  </si>
  <si>
    <t>0.94344</t>
  </si>
  <si>
    <t>0.94306</t>
  </si>
  <si>
    <t>0.94287</t>
  </si>
  <si>
    <t>0.94268</t>
  </si>
  <si>
    <t>0.94249</t>
  </si>
  <si>
    <t>0.94230</t>
  </si>
  <si>
    <t>0.94211</t>
  </si>
  <si>
    <t>0.94192</t>
  </si>
  <si>
    <t>0.94172</t>
  </si>
  <si>
    <t>0.94153</t>
  </si>
  <si>
    <t>0.94134</t>
  </si>
  <si>
    <t>0.94114</t>
  </si>
  <si>
    <t>0.94095</t>
  </si>
  <si>
    <t>0.94075</t>
  </si>
  <si>
    <t>0.94056</t>
  </si>
  <si>
    <t>0.94036</t>
  </si>
  <si>
    <t>0.94017</t>
  </si>
  <si>
    <t>0.93997</t>
  </si>
  <si>
    <t>0.93978</t>
  </si>
  <si>
    <t>0.93958</t>
  </si>
  <si>
    <t>0.93939</t>
  </si>
  <si>
    <t>0.93919</t>
  </si>
  <si>
    <t>0.93899</t>
  </si>
  <si>
    <t>0.93879</t>
  </si>
  <si>
    <t>0.93859</t>
  </si>
  <si>
    <t>0.93840</t>
  </si>
  <si>
    <t>0.93820</t>
  </si>
  <si>
    <t>0.93800</t>
  </si>
  <si>
    <t>0.93780</t>
  </si>
  <si>
    <t>0.93760</t>
  </si>
  <si>
    <t>0.93740</t>
  </si>
  <si>
    <t>0.93720</t>
  </si>
  <si>
    <t>0.93700</t>
  </si>
  <si>
    <t>0.93680</t>
  </si>
  <si>
    <t>0.93660</t>
  </si>
  <si>
    <t>0.93640</t>
  </si>
  <si>
    <t>0.93620</t>
  </si>
  <si>
    <t>0.93599</t>
  </si>
  <si>
    <t>0.93579</t>
  </si>
  <si>
    <t>0.93559</t>
  </si>
  <si>
    <t>0.93539</t>
  </si>
  <si>
    <t>0.93518</t>
  </si>
  <si>
    <t>0.93478</t>
  </si>
  <si>
    <t>0.93458</t>
  </si>
  <si>
    <t>0.93437</t>
  </si>
  <si>
    <t>0.93417</t>
  </si>
  <si>
    <t>0.93396</t>
  </si>
  <si>
    <t>0.93376</t>
  </si>
  <si>
    <t>0.93356</t>
  </si>
  <si>
    <t>0.93335</t>
  </si>
  <si>
    <t>0.93314</t>
  </si>
  <si>
    <t>0.93294</t>
  </si>
  <si>
    <t>0.93273</t>
  </si>
  <si>
    <t>0.93253</t>
  </si>
  <si>
    <t>0.93212</t>
  </si>
  <si>
    <t>0.93191</t>
  </si>
  <si>
    <t>0.93170</t>
  </si>
  <si>
    <t>0.93149</t>
  </si>
  <si>
    <t>0.93129</t>
  </si>
  <si>
    <t>0.93107</t>
  </si>
  <si>
    <t>0.93086</t>
  </si>
  <si>
    <t>0.93065</t>
  </si>
  <si>
    <t>0.93044</t>
  </si>
  <si>
    <t>0.93023</t>
  </si>
  <si>
    <t>0.93002</t>
  </si>
  <si>
    <t>0.92981</t>
  </si>
  <si>
    <t>0.92960</t>
  </si>
  <si>
    <t>0.92939</t>
  </si>
  <si>
    <t>0.92897</t>
  </si>
  <si>
    <t>0.92876</t>
  </si>
  <si>
    <t>0.92855</t>
  </si>
  <si>
    <t>0.92834</t>
  </si>
  <si>
    <t>0.92812</t>
  </si>
  <si>
    <t>0.92791</t>
  </si>
  <si>
    <t>0.92770</t>
  </si>
  <si>
    <t>0.92749</t>
  </si>
  <si>
    <t>0.92728</t>
  </si>
  <si>
    <t>0.92707</t>
  </si>
  <si>
    <t>0.92685</t>
  </si>
  <si>
    <t>0.92664</t>
  </si>
  <si>
    <t>0.92642</t>
  </si>
  <si>
    <t>0.92621</t>
  </si>
  <si>
    <t>0.92600</t>
  </si>
  <si>
    <t>0.92579</t>
  </si>
  <si>
    <t>0.92557</t>
  </si>
  <si>
    <t>0.92536</t>
  </si>
  <si>
    <t>0.92515</t>
  </si>
  <si>
    <t>0.92493</t>
  </si>
  <si>
    <t>0.92472</t>
  </si>
  <si>
    <t>0.92450</t>
  </si>
  <si>
    <t>0.92429</t>
  </si>
  <si>
    <t>0.92408</t>
  </si>
  <si>
    <t>0.92386</t>
  </si>
  <si>
    <t>0.92365</t>
  </si>
  <si>
    <t>0.92343</t>
  </si>
  <si>
    <t>0.92322</t>
  </si>
  <si>
    <t>0.92300</t>
  </si>
  <si>
    <t>0.92279</t>
  </si>
  <si>
    <t>0.92257</t>
  </si>
  <si>
    <t>0.92236</t>
  </si>
  <si>
    <t>0.92214</t>
  </si>
  <si>
    <t>0.92193</t>
  </si>
  <si>
    <t>0.92171</t>
  </si>
  <si>
    <t>0.92150</t>
  </si>
  <si>
    <t>0.92128</t>
  </si>
  <si>
    <t>0.92106</t>
  </si>
  <si>
    <t>0.92085</t>
  </si>
  <si>
    <t>0.92041</t>
  </si>
  <si>
    <t>0.92019</t>
  </si>
  <si>
    <t>0.91997</t>
  </si>
  <si>
    <t>0.91976</t>
  </si>
  <si>
    <t>0.91954</t>
  </si>
  <si>
    <t>0.91932</t>
  </si>
  <si>
    <t>0.91910</t>
  </si>
  <si>
    <t>0.91889</t>
  </si>
  <si>
    <t>0.91867</t>
  </si>
  <si>
    <t>0.91845</t>
  </si>
  <si>
    <t>0.91823</t>
  </si>
  <si>
    <t>0.91801</t>
  </si>
  <si>
    <t>0.91780</t>
  </si>
  <si>
    <t>0.91758</t>
  </si>
  <si>
    <t>0.91736</t>
  </si>
  <si>
    <t>0.91714</t>
  </si>
  <si>
    <t>0.91692</t>
  </si>
  <si>
    <t>0.91670</t>
  </si>
  <si>
    <t>0.91648</t>
  </si>
  <si>
    <t>0.91626</t>
  </si>
  <si>
    <t>0.91604</t>
  </si>
  <si>
    <t>0.91582</t>
  </si>
  <si>
    <t>0.91560</t>
  </si>
  <si>
    <t>0.91538</t>
  </si>
  <si>
    <t>0.91516</t>
  </si>
  <si>
    <t>0.91494</t>
  </si>
  <si>
    <t>0.91472</t>
  </si>
  <si>
    <t>0.91450</t>
  </si>
  <si>
    <t>0.91428</t>
  </si>
  <si>
    <t>0.91406</t>
  </si>
  <si>
    <t>0.91384</t>
  </si>
  <si>
    <t>0.91361</t>
  </si>
  <si>
    <t>0.91339</t>
  </si>
  <si>
    <t>0.91317</t>
  </si>
  <si>
    <t>0.91295</t>
  </si>
  <si>
    <t>0.91272</t>
  </si>
  <si>
    <t>0.91250</t>
  </si>
  <si>
    <t>0.91228</t>
  </si>
  <si>
    <t>0.91093</t>
  </si>
  <si>
    <t>0.91071</t>
  </si>
  <si>
    <t>0.91049</t>
  </si>
  <si>
    <t>0.91026</t>
  </si>
  <si>
    <t>0.91004</t>
  </si>
  <si>
    <t>0.90981</t>
  </si>
  <si>
    <t>0.90959</t>
  </si>
  <si>
    <t>0.90936</t>
  </si>
  <si>
    <t>0.90914</t>
  </si>
  <si>
    <t>0.90891</t>
  </si>
  <si>
    <t>0.90869</t>
  </si>
  <si>
    <t>0.90846</t>
  </si>
  <si>
    <t>0.90824</t>
  </si>
  <si>
    <t>0.90801</t>
  </si>
  <si>
    <t>0.90779</t>
  </si>
  <si>
    <t>0.90756</t>
  </si>
  <si>
    <t>0.90734</t>
  </si>
  <si>
    <t>0.90711</t>
  </si>
  <si>
    <t>0.90689</t>
  </si>
  <si>
    <t>0.90666</t>
  </si>
  <si>
    <t>0.90644</t>
  </si>
  <si>
    <t>0.90621</t>
  </si>
  <si>
    <t>0.90598</t>
  </si>
  <si>
    <t>0.90576</t>
  </si>
  <si>
    <t>0.90553</t>
  </si>
  <si>
    <t>0.90531</t>
  </si>
  <si>
    <t>0.90508</t>
  </si>
  <si>
    <t>0.90485</t>
  </si>
  <si>
    <t>0.90372</t>
  </si>
  <si>
    <t>0.90349</t>
  </si>
  <si>
    <t>0.90327</t>
  </si>
  <si>
    <t>0.90304</t>
  </si>
  <si>
    <t>0.90281</t>
  </si>
  <si>
    <t>0.90258</t>
  </si>
  <si>
    <t>0.90236</t>
  </si>
  <si>
    <t>0.90213</t>
  </si>
  <si>
    <t>0.90190</t>
  </si>
  <si>
    <t>0.90167</t>
  </si>
  <si>
    <t>0.90145</t>
  </si>
  <si>
    <t>0.90122</t>
  </si>
  <si>
    <t>0.90099</t>
  </si>
  <si>
    <t>0.90076</t>
  </si>
  <si>
    <t>0.90054</t>
  </si>
  <si>
    <t>0.90031</t>
  </si>
  <si>
    <t>0.90008</t>
  </si>
  <si>
    <t>0.89985</t>
  </si>
  <si>
    <t>0.89962</t>
  </si>
  <si>
    <t>0.89939</t>
  </si>
  <si>
    <t>0.89917</t>
  </si>
  <si>
    <t>0.89894</t>
  </si>
  <si>
    <t>0.89871</t>
  </si>
  <si>
    <t>0.89848</t>
  </si>
  <si>
    <t>0.89825</t>
  </si>
  <si>
    <t>0.89803</t>
  </si>
  <si>
    <t>0.89780</t>
  </si>
  <si>
    <t>0.89757</t>
  </si>
  <si>
    <t>0.89734</t>
  </si>
  <si>
    <t>0.89711</t>
  </si>
  <si>
    <t>0.89688</t>
  </si>
  <si>
    <t>0.89665</t>
  </si>
  <si>
    <t>0.89643</t>
  </si>
  <si>
    <t>0.89620</t>
  </si>
  <si>
    <t>0.89597</t>
  </si>
  <si>
    <t>0.89574</t>
  </si>
  <si>
    <t>0.89551</t>
  </si>
  <si>
    <t>0.89528</t>
  </si>
  <si>
    <t>0.89505</t>
  </si>
  <si>
    <t>0.89482</t>
  </si>
  <si>
    <t>0.89436</t>
  </si>
  <si>
    <t>0.89413</t>
  </si>
  <si>
    <t>0.89390</t>
  </si>
  <si>
    <t>0.89367</t>
  </si>
  <si>
    <t>0.89344</t>
  </si>
  <si>
    <t>0.89321</t>
  </si>
  <si>
    <t>0.89298</t>
  </si>
  <si>
    <t>0.89275</t>
  </si>
  <si>
    <t>0.89252</t>
  </si>
  <si>
    <t>0.89229</t>
  </si>
  <si>
    <t>0.89206</t>
  </si>
  <si>
    <t>0.89183</t>
  </si>
  <si>
    <t>0.89160</t>
  </si>
  <si>
    <t>0.89137</t>
  </si>
  <si>
    <t>0.89113</t>
  </si>
  <si>
    <t>0.89090</t>
  </si>
  <si>
    <t>0.89067</t>
  </si>
  <si>
    <t>0.89044</t>
  </si>
  <si>
    <t>0.89021</t>
  </si>
  <si>
    <t>0.88998</t>
  </si>
  <si>
    <t>0.88975</t>
  </si>
  <si>
    <t>0.88951</t>
  </si>
  <si>
    <t>0.88905</t>
  </si>
  <si>
    <t>0.88882</t>
  </si>
  <si>
    <t>0.88859</t>
  </si>
  <si>
    <t>0.88836</t>
  </si>
  <si>
    <t>0.88812</t>
  </si>
  <si>
    <t>0.88789</t>
  </si>
  <si>
    <t>0.88766</t>
  </si>
  <si>
    <t>0.88743</t>
  </si>
  <si>
    <t>0.88720</t>
  </si>
  <si>
    <t>0.88696</t>
  </si>
  <si>
    <t>0.88673</t>
  </si>
  <si>
    <t>0.88650</t>
  </si>
  <si>
    <t>0.88626</t>
  </si>
  <si>
    <t>0.88603</t>
  </si>
  <si>
    <t>0.88580</t>
  </si>
  <si>
    <t>0.88557</t>
  </si>
  <si>
    <t>0.88510</t>
  </si>
  <si>
    <t>0.88487</t>
  </si>
  <si>
    <t>0.88463</t>
  </si>
  <si>
    <t>0.88440</t>
  </si>
  <si>
    <t>0.88417</t>
  </si>
  <si>
    <t>0.88393</t>
  </si>
  <si>
    <t>0.88370</t>
  </si>
  <si>
    <t>0.88347</t>
  </si>
  <si>
    <t>0.88323</t>
  </si>
  <si>
    <t>0.88300</t>
  </si>
  <si>
    <t>0.88277</t>
  </si>
  <si>
    <t>0.88253</t>
  </si>
  <si>
    <t>0.88230</t>
  </si>
  <si>
    <t>0.88206</t>
  </si>
  <si>
    <t>0.88160</t>
  </si>
  <si>
    <t>0.88136</t>
  </si>
  <si>
    <t>0.88113</t>
  </si>
  <si>
    <t>0.88089</t>
  </si>
  <si>
    <t>0.88066</t>
  </si>
  <si>
    <t>0.88042</t>
  </si>
  <si>
    <t>0.88019</t>
  </si>
  <si>
    <t>0.87995</t>
  </si>
  <si>
    <t>0.87972</t>
  </si>
  <si>
    <t>0.87948</t>
  </si>
  <si>
    <t>0.87925</t>
  </si>
  <si>
    <t>0.87901</t>
  </si>
  <si>
    <t>0.87854</t>
  </si>
  <si>
    <t>0.87831</t>
  </si>
  <si>
    <t>0.87807</t>
  </si>
  <si>
    <t>0.87784</t>
  </si>
  <si>
    <t>0.87760</t>
  </si>
  <si>
    <t>0.87737</t>
  </si>
  <si>
    <t>0.87713</t>
  </si>
  <si>
    <t>0.87689</t>
  </si>
  <si>
    <t>0.87666</t>
  </si>
  <si>
    <t>0.87642</t>
  </si>
  <si>
    <t>0.87619</t>
  </si>
  <si>
    <t>0.87595</t>
  </si>
  <si>
    <t>0.87572</t>
  </si>
  <si>
    <t>0.87548</t>
  </si>
  <si>
    <t>0.87524</t>
  </si>
  <si>
    <t>0.87501</t>
  </si>
  <si>
    <t>0.87477</t>
  </si>
  <si>
    <t>0.87454</t>
  </si>
  <si>
    <t>0.87430</t>
  </si>
  <si>
    <t>0.87406</t>
  </si>
  <si>
    <t>0.87383</t>
  </si>
  <si>
    <t>0.87359</t>
  </si>
  <si>
    <t>0.87336</t>
  </si>
  <si>
    <t>0.87312</t>
  </si>
  <si>
    <t>0.87288</t>
  </si>
  <si>
    <t>0.87265</t>
  </si>
  <si>
    <t>0.87241</t>
  </si>
  <si>
    <t>0.87218</t>
  </si>
  <si>
    <t>0.87194</t>
  </si>
  <si>
    <t>0.87170</t>
  </si>
  <si>
    <t>0.87147</t>
  </si>
  <si>
    <t>0.87123</t>
  </si>
  <si>
    <t>0.87099</t>
  </si>
  <si>
    <t>0.87075</t>
  </si>
  <si>
    <t>0.87052</t>
  </si>
  <si>
    <t>0.87028</t>
  </si>
  <si>
    <t>0.87004</t>
  </si>
  <si>
    <t>0.86981</t>
  </si>
  <si>
    <t>0.86957</t>
  </si>
  <si>
    <t>0.86933</t>
  </si>
  <si>
    <t>0.86909</t>
  </si>
  <si>
    <t>0.86862</t>
  </si>
  <si>
    <t>0.86838</t>
  </si>
  <si>
    <t>0.86814</t>
  </si>
  <si>
    <t>0.86790</t>
  </si>
  <si>
    <t>0.86766</t>
  </si>
  <si>
    <t>0.86742</t>
  </si>
  <si>
    <t>0.86718</t>
  </si>
  <si>
    <t>0.86694</t>
  </si>
  <si>
    <t>0.86647</t>
  </si>
  <si>
    <t>0.86623</t>
  </si>
  <si>
    <t>0.86599</t>
  </si>
  <si>
    <t>0.86575</t>
  </si>
  <si>
    <t>0.86551</t>
  </si>
  <si>
    <t>0.86527</t>
  </si>
  <si>
    <t>0.86503</t>
  </si>
  <si>
    <t>0.86479</t>
  </si>
  <si>
    <t>0.86455</t>
  </si>
  <si>
    <t>0.86431</t>
  </si>
  <si>
    <t>0.86407</t>
  </si>
  <si>
    <t>0.86383</t>
  </si>
  <si>
    <t>0.86339</t>
  </si>
  <si>
    <t>0.86335</t>
  </si>
  <si>
    <t>0.86311</t>
  </si>
  <si>
    <t>0.86287</t>
  </si>
  <si>
    <t>0.86263</t>
  </si>
  <si>
    <t>0.86239</t>
  </si>
  <si>
    <t>0.86215</t>
  </si>
  <si>
    <t>0.86191</t>
  </si>
  <si>
    <t>0.86167</t>
  </si>
  <si>
    <t>0.86143</t>
  </si>
  <si>
    <t>0.86119</t>
  </si>
  <si>
    <t>0.86095</t>
  </si>
  <si>
    <t>0.86071</t>
  </si>
  <si>
    <t>0.86047</t>
  </si>
  <si>
    <t>0.86022</t>
  </si>
  <si>
    <t>0.85998</t>
  </si>
  <si>
    <t>0.85974</t>
  </si>
  <si>
    <t>0.85950</t>
  </si>
  <si>
    <t>0.85926</t>
  </si>
  <si>
    <t>0.85902</t>
  </si>
  <si>
    <t>0.85878</t>
  </si>
  <si>
    <t>0.85854</t>
  </si>
  <si>
    <t>0.85830</t>
  </si>
  <si>
    <t>0.85806</t>
  </si>
  <si>
    <t>0.85781</t>
  </si>
  <si>
    <t>0.85757</t>
  </si>
  <si>
    <t>0.85709</t>
  </si>
  <si>
    <t>0.85685</t>
  </si>
  <si>
    <t>0.85661</t>
  </si>
  <si>
    <t>0.85636</t>
  </si>
  <si>
    <t>0.85612</t>
  </si>
  <si>
    <t>0.85588</t>
  </si>
  <si>
    <t>0.85540</t>
  </si>
  <si>
    <t>0.85515</t>
  </si>
  <si>
    <t>0.85491</t>
  </si>
  <si>
    <t>0.85467</t>
  </si>
  <si>
    <t>0.85443</t>
  </si>
  <si>
    <t>0.85419</t>
  </si>
  <si>
    <t>0.85394</t>
  </si>
  <si>
    <t>0.85370</t>
  </si>
  <si>
    <t>0.85346</t>
  </si>
  <si>
    <t>0.85322</t>
  </si>
  <si>
    <t>0.85297</t>
  </si>
  <si>
    <t>0.85273</t>
  </si>
  <si>
    <t>0.85249</t>
  </si>
  <si>
    <t>0.85225</t>
  </si>
  <si>
    <t>0.85200</t>
  </si>
  <si>
    <t>0.85176</t>
  </si>
  <si>
    <t>0.85152</t>
  </si>
  <si>
    <t>0.85128</t>
  </si>
  <si>
    <t>0.85103</t>
  </si>
  <si>
    <t>0.85079</t>
  </si>
  <si>
    <t>0.85055</t>
  </si>
  <si>
    <t>0.85031</t>
  </si>
  <si>
    <t>0.85006</t>
  </si>
  <si>
    <t>0.84982</t>
  </si>
  <si>
    <t>0.84958</t>
  </si>
  <si>
    <t>0.84933</t>
  </si>
  <si>
    <t>0.84909</t>
  </si>
  <si>
    <t>0.84884</t>
  </si>
  <si>
    <t>0.84860</t>
  </si>
  <si>
    <t>0.84835</t>
  </si>
  <si>
    <t>0.84811</t>
  </si>
  <si>
    <t>0.84762</t>
  </si>
  <si>
    <t>0.84738</t>
  </si>
  <si>
    <t>0.84713</t>
  </si>
  <si>
    <t>0.84689</t>
  </si>
  <si>
    <t>0.84664</t>
  </si>
  <si>
    <t>0.84640</t>
  </si>
  <si>
    <t>0.84615</t>
  </si>
  <si>
    <t>0.84590</t>
  </si>
  <si>
    <t>0.84566</t>
  </si>
  <si>
    <t>0.84541</t>
  </si>
  <si>
    <t>0.84517</t>
  </si>
  <si>
    <t>0.84492</t>
  </si>
  <si>
    <t>0.84467</t>
  </si>
  <si>
    <t>0.84443</t>
  </si>
  <si>
    <t>0.84418</t>
  </si>
  <si>
    <t>0.84393</t>
  </si>
  <si>
    <t>0.84344</t>
  </si>
  <si>
    <t>0.84319</t>
  </si>
  <si>
    <t>0.84294</t>
  </si>
  <si>
    <t>0.84270</t>
  </si>
  <si>
    <t>0.84245</t>
  </si>
  <si>
    <t>0.84220</t>
  </si>
  <si>
    <t>0.84196</t>
  </si>
  <si>
    <t>0.84171</t>
  </si>
  <si>
    <t>0.84146</t>
  </si>
  <si>
    <t>0.84121</t>
  </si>
  <si>
    <t>0.84096</t>
  </si>
  <si>
    <t>0.84072</t>
  </si>
  <si>
    <t>0.84047</t>
  </si>
  <si>
    <t>0.84022</t>
  </si>
  <si>
    <t>0.83997</t>
  </si>
  <si>
    <t>0.83972</t>
  </si>
  <si>
    <t>0.83947</t>
  </si>
  <si>
    <t>0.83923</t>
  </si>
  <si>
    <t>0.83898</t>
  </si>
  <si>
    <t>0.83873</t>
  </si>
  <si>
    <t>0.83848</t>
  </si>
  <si>
    <t>0.83823</t>
  </si>
  <si>
    <t>0.83798</t>
  </si>
  <si>
    <t>0.83773</t>
  </si>
  <si>
    <t>0.83748</t>
  </si>
  <si>
    <t>0.83723</t>
  </si>
  <si>
    <t>0.83698</t>
  </si>
  <si>
    <t>0.83674</t>
  </si>
  <si>
    <t>0.83649</t>
  </si>
  <si>
    <t>0.83624</t>
  </si>
  <si>
    <t>0.83599</t>
  </si>
  <si>
    <t>0.83574</t>
  </si>
  <si>
    <t>0.83549</t>
  </si>
  <si>
    <t>0.83523</t>
  </si>
  <si>
    <t>0.83498</t>
  </si>
  <si>
    <t>0.83448</t>
  </si>
  <si>
    <t>0.83423</t>
  </si>
  <si>
    <t>0.83398</t>
  </si>
  <si>
    <t>0.83373</t>
  </si>
  <si>
    <t>0.83348</t>
  </si>
  <si>
    <t>0.83323</t>
  </si>
  <si>
    <t>0.83297</t>
  </si>
  <si>
    <t>0.83272</t>
  </si>
  <si>
    <t>0.83247</t>
  </si>
  <si>
    <t>0.83222</t>
  </si>
  <si>
    <t>0.83196</t>
  </si>
  <si>
    <t>0.83171</t>
  </si>
  <si>
    <t>0.83146</t>
  </si>
  <si>
    <t>0.83120</t>
  </si>
  <si>
    <t>0.83095</t>
  </si>
  <si>
    <t>0.83070</t>
  </si>
  <si>
    <t>0.83044</t>
  </si>
  <si>
    <t>0.83019</t>
  </si>
  <si>
    <t>0.82994</t>
  </si>
  <si>
    <t>0.82968</t>
  </si>
  <si>
    <t>0.82943</t>
  </si>
  <si>
    <t>0.82917</t>
  </si>
  <si>
    <t>0.82892</t>
  </si>
  <si>
    <t>0.82866</t>
  </si>
  <si>
    <t>0.82840</t>
  </si>
  <si>
    <t>0.82815</t>
  </si>
  <si>
    <t>0.82789</t>
  </si>
  <si>
    <t>0.82763</t>
  </si>
  <si>
    <t>0.82738</t>
  </si>
  <si>
    <t>0.82712</t>
  </si>
  <si>
    <t>0.82686</t>
  </si>
  <si>
    <t>0.82660</t>
  </si>
  <si>
    <t>0.82635</t>
  </si>
  <si>
    <t>0.82609</t>
  </si>
  <si>
    <t>0.82583</t>
  </si>
  <si>
    <t>0.82557</t>
  </si>
  <si>
    <t>0.82531</t>
  </si>
  <si>
    <t>0.82505</t>
  </si>
  <si>
    <t>0.82479</t>
  </si>
  <si>
    <t>0.82427</t>
  </si>
  <si>
    <t>0.82401</t>
  </si>
  <si>
    <t>0.82375</t>
  </si>
  <si>
    <t>0.82349</t>
  </si>
  <si>
    <t>0.82323</t>
  </si>
  <si>
    <t>0.82297</t>
  </si>
  <si>
    <t>0.82271</t>
  </si>
  <si>
    <t>0.82245</t>
  </si>
  <si>
    <t>0.82219</t>
  </si>
  <si>
    <t>0.82193</t>
  </si>
  <si>
    <t>0.82167</t>
  </si>
  <si>
    <t>0.82140</t>
  </si>
  <si>
    <t>0.82114</t>
  </si>
  <si>
    <t>0.82088</t>
  </si>
  <si>
    <t>0.82062</t>
  </si>
  <si>
    <t>0.82009</t>
  </si>
  <si>
    <t>0.81983</t>
  </si>
  <si>
    <t>0.81956</t>
  </si>
  <si>
    <t>0.81930</t>
  </si>
  <si>
    <t>0.81903</t>
  </si>
  <si>
    <t>0.81877</t>
  </si>
  <si>
    <t>0.81850</t>
  </si>
  <si>
    <t>0.81824</t>
  </si>
  <si>
    <t>0.81797</t>
  </si>
  <si>
    <t>0.81770</t>
  </si>
  <si>
    <t>0.81744</t>
  </si>
  <si>
    <t>0.81717</t>
  </si>
  <si>
    <t>0.81690</t>
  </si>
  <si>
    <t>0.81664</t>
  </si>
  <si>
    <t>0.81637</t>
  </si>
  <si>
    <t>0.81610</t>
  </si>
  <si>
    <t>0.81583</t>
  </si>
  <si>
    <t>0.81556</t>
  </si>
  <si>
    <t>0.81529</t>
  </si>
  <si>
    <t>0.81502</t>
  </si>
  <si>
    <t>0.81475</t>
  </si>
  <si>
    <t>0.81448</t>
  </si>
  <si>
    <t>0.81421</t>
  </si>
  <si>
    <t>0.81394</t>
  </si>
  <si>
    <t>0.81366</t>
  </si>
  <si>
    <t>0.81339</t>
  </si>
  <si>
    <t>0.81312</t>
  </si>
  <si>
    <t>0.81285</t>
  </si>
  <si>
    <t>0.81257</t>
  </si>
  <si>
    <t>0.81230</t>
  </si>
  <si>
    <t>0.81203</t>
  </si>
  <si>
    <t>0.81175</t>
  </si>
  <si>
    <t>0.81148</t>
  </si>
  <si>
    <t>0.81120</t>
  </si>
  <si>
    <t>0.81093</t>
  </si>
  <si>
    <t>0.81066</t>
  </si>
  <si>
    <t>0.81038</t>
  </si>
  <si>
    <t>0.81010</t>
  </si>
  <si>
    <t>0.80983</t>
  </si>
  <si>
    <t>0.80955</t>
  </si>
  <si>
    <t>0.80928</t>
  </si>
  <si>
    <t>0.80900</t>
  </si>
  <si>
    <t>0.80872</t>
  </si>
  <si>
    <t>0.80844</t>
  </si>
  <si>
    <t>0.80817</t>
  </si>
  <si>
    <t>0.80789</t>
  </si>
  <si>
    <t>0.80761</t>
  </si>
  <si>
    <t>0.80733</t>
  </si>
  <si>
    <t>0.80705</t>
  </si>
  <si>
    <t>0.80677</t>
  </si>
  <si>
    <t>0.80649</t>
  </si>
  <si>
    <t>0.80621</t>
  </si>
  <si>
    <t>0.80593</t>
  </si>
  <si>
    <t>0.80565</t>
  </si>
  <si>
    <t>0.80537</t>
  </si>
  <si>
    <t>0.80509</t>
  </si>
  <si>
    <t>0.80480</t>
  </si>
  <si>
    <t>0.80452</t>
  </si>
  <si>
    <t>0.80424</t>
  </si>
  <si>
    <t>0.80395</t>
  </si>
  <si>
    <t>0.80367</t>
  </si>
  <si>
    <t>0.80338</t>
  </si>
  <si>
    <t>0.80310</t>
  </si>
  <si>
    <t>0.80281</t>
  </si>
  <si>
    <t>0.80253</t>
  </si>
  <si>
    <t>0.80224</t>
  </si>
  <si>
    <t>0.80195</t>
  </si>
  <si>
    <t>0.80166</t>
  </si>
  <si>
    <t>0.80138</t>
  </si>
  <si>
    <t>0.80109</t>
  </si>
  <si>
    <t>0.80080</t>
  </si>
  <si>
    <t>0.80051</t>
  </si>
  <si>
    <t>0.80022</t>
  </si>
  <si>
    <t>0.79993</t>
  </si>
  <si>
    <t>0.79963</t>
  </si>
  <si>
    <t>0.79934</t>
  </si>
  <si>
    <t>0.79905</t>
  </si>
  <si>
    <t>0.79875</t>
  </si>
  <si>
    <t>0.79846</t>
  </si>
  <si>
    <t>0.79816</t>
  </si>
  <si>
    <t>0.79787</t>
  </si>
  <si>
    <t>0.79757</t>
  </si>
  <si>
    <t>0.79727</t>
  </si>
  <si>
    <t>0.79698</t>
  </si>
  <si>
    <t>0.79668</t>
  </si>
  <si>
    <t>0.79638</t>
  </si>
  <si>
    <t>0.79608</t>
  </si>
  <si>
    <t>0.79578</t>
  </si>
  <si>
    <t>0.79547</t>
  </si>
  <si>
    <t>0.79517</t>
  </si>
  <si>
    <t>0.79487</t>
  </si>
  <si>
    <t>0.79456</t>
  </si>
  <si>
    <t>0.79426</t>
  </si>
  <si>
    <t>0.79396</t>
  </si>
  <si>
    <t>0.79365</t>
  </si>
  <si>
    <t>0.79335</t>
  </si>
  <si>
    <t>0.79305</t>
  </si>
  <si>
    <t>0.79274</t>
  </si>
  <si>
    <t>0.79243</t>
  </si>
  <si>
    <t>0.79213</t>
  </si>
  <si>
    <t>0.79182</t>
  </si>
  <si>
    <t>0.79151</t>
  </si>
  <si>
    <t>0.79120</t>
  </si>
  <si>
    <t>0.79089</t>
  </si>
  <si>
    <t>0.79059</t>
  </si>
  <si>
    <t>0.79028</t>
  </si>
  <si>
    <t>0.78997</t>
  </si>
  <si>
    <t>0.78966</t>
  </si>
  <si>
    <t> Here is the table where concentration is expressed in % Volume Ethanol. The Density-Volume% Ethanol table was derived from the Density-Weight% Ethanol table taken from the handbook.</t>
  </si>
  <si>
    <t>21 målepunkter</t>
  </si>
  <si>
    <r>
      <t xml:space="preserve">Calculator for Combining Ethanol in water Solutions of Different Concentration at 20 </t>
    </r>
    <r>
      <rPr>
        <b/>
        <sz val="20"/>
        <color rgb="FF000000"/>
        <rFont val="Calibri"/>
        <family val="2"/>
      </rPr>
      <t>⁰</t>
    </r>
    <r>
      <rPr>
        <b/>
        <sz val="16"/>
        <color rgb="FF000000"/>
        <rFont val="Calibri"/>
        <family val="2"/>
      </rPr>
      <t>C</t>
    </r>
  </si>
  <si>
    <r>
      <t xml:space="preserve">Total volume i ml for alkohol og vand, når de blandes i forskellige mængder ved 20 </t>
    </r>
    <r>
      <rPr>
        <sz val="16"/>
        <color theme="1"/>
        <rFont val="Calibri"/>
        <family val="2"/>
      </rPr>
      <t>⁰C</t>
    </r>
  </si>
  <si>
    <t>Dette ARK er kun for walter-lystfisker, da jeg bruger det til at designe Diagrammer</t>
  </si>
  <si>
    <t>kan opnå en alkohol på 96,46 %. Hvilket betyder, at den sidste rest er</t>
  </si>
  <si>
    <t>I handlen kan vi købe "Fin sprit", "Vinånd" eller  "96% Alkohol" til vores hobby.</t>
  </si>
  <si>
    <t>vand på 3,54 %, som ikke kan destilleres væk. Der er dog nogle industrier, som</t>
  </si>
  <si>
    <t xml:space="preserve">https://denstoredanske.lex.dk/azeotrop </t>
  </si>
  <si>
    <t>Rent vand</t>
  </si>
  <si>
    <t>Her har vi  1000 ml 96% alkohol, som vi kan købe til vores hobby. Blå del repræsenterer 4% vand og rød del repræsentere 96% alkohol.</t>
  </si>
  <si>
    <t>Forklaring på, hvorfor total volumen bliver mindre, når 500 ml 100% ethanol blandes med 500 ml rent vand.</t>
  </si>
  <si>
    <t>Vandmolekyle og Ethanolmolekyle</t>
  </si>
  <si>
    <t>og volumen stabilisere sig på ca. 964,67 ml og giver en alkohol procent på 51,8 vol. % og en massefylde på 0,9250 g/ml.</t>
  </si>
  <si>
    <t>Vand tv. og ethanol th. hældes i reagensglasset i midten. Det gule felt viser vandmolekylerne, som diffunder ind i ethanolmolekylerne, derved bliver rumfanget mindre. Det hvide felt repræsentere det mistet rumfang.</t>
  </si>
  <si>
    <t>Vandmolekylerne udgør 4% af rumfanget 40 ml.</t>
  </si>
  <si>
    <t>Ethanolmolekyle udgør 96% af rumfanget 960 ml.</t>
  </si>
  <si>
    <t>En læser havde dette spørgsmål:</t>
  </si>
  <si>
    <t xml:space="preserve">http://indtryklabs.dk/alkokemiolle/alkoholfremstilling/teknisk-alkohol/ </t>
  </si>
  <si>
    <t>*** Krakning af alkohol læs om dette</t>
  </si>
  <si>
    <t>Derfor ses, når 500 ml 100% alkohol blandes med 500 ml rent vand, opnås der kun en blanding på 960 ml (964,674 ml).</t>
  </si>
  <si>
    <t>Det var lidt af en forklaring på fænomenet og jeg håber I fik noget ud af forklaringen på denne.</t>
  </si>
  <si>
    <r>
      <t>Here is the table of density (kg/L) and the corresponding concentration in % Weight of Ethanol (C</t>
    </r>
    <r>
      <rPr>
        <b/>
        <vertAlign val="subscript"/>
        <sz val="16"/>
        <color rgb="FF000000"/>
        <rFont val="Calibri"/>
        <family val="2"/>
        <scheme val="minor"/>
      </rPr>
      <t>2</t>
    </r>
    <r>
      <rPr>
        <b/>
        <sz val="16"/>
        <color rgb="FF000000"/>
        <rFont val="Calibri"/>
        <family val="2"/>
        <scheme val="minor"/>
      </rPr>
      <t>H</t>
    </r>
    <r>
      <rPr>
        <b/>
        <vertAlign val="subscript"/>
        <sz val="16"/>
        <color rgb="FF000000"/>
        <rFont val="Calibri"/>
        <family val="2"/>
        <scheme val="minor"/>
      </rPr>
      <t>5</t>
    </r>
    <r>
      <rPr>
        <b/>
        <sz val="16"/>
        <color rgb="FF000000"/>
        <rFont val="Calibri"/>
        <family val="2"/>
        <scheme val="minor"/>
      </rPr>
      <t>OH) in water at a temperature of 20 degrees centigrade.</t>
    </r>
  </si>
  <si>
    <t>Volume total [ml] afrundet</t>
  </si>
  <si>
    <t xml:space="preserve">Correction factor </t>
  </si>
  <si>
    <t>Density g/ml</t>
  </si>
  <si>
    <t>Mix alcohol and water</t>
  </si>
  <si>
    <t>Mix two alcohols</t>
  </si>
  <si>
    <t>Weight mixture density g/ml:</t>
  </si>
  <si>
    <t>Weight of mixture / Volume of mixture =</t>
  </si>
  <si>
    <t>Alcohol boiling point</t>
  </si>
  <si>
    <t>Alcohol freezing point</t>
  </si>
  <si>
    <t>78.4 ° C</t>
  </si>
  <si>
    <t>-114.3 ° C</t>
  </si>
  <si>
    <t>Handymath:</t>
  </si>
  <si>
    <t>Vol. %</t>
  </si>
  <si>
    <t>Hermed ses, når vi har en 100% alkohol og vil blande rent vand i denne, vil de første 40 ml rent vand ikke forøge volumen på blandingen.</t>
  </si>
  <si>
    <t>Mix two alcohols or Mix alcohol and water</t>
  </si>
  <si>
    <t>blander alkohol og vand.</t>
  </si>
  <si>
    <t>Når vi blander 2 alkoholer er "Corrections Factor" 100%.</t>
  </si>
  <si>
    <t>Nøjagtigheden til vores brug er fuldt tilstrækkeligt.</t>
  </si>
  <si>
    <t>Auxiliary table for determining the alcohol percentage</t>
  </si>
  <si>
    <t>Water from the alcohol #1 &amp; #2</t>
  </si>
  <si>
    <t>These data are calculated according to my spreadsheet</t>
  </si>
  <si>
    <r>
      <t>g/cm</t>
    </r>
    <r>
      <rPr>
        <sz val="11"/>
        <color indexed="8"/>
        <rFont val="Arial"/>
        <family val="2"/>
      </rPr>
      <t>³</t>
    </r>
  </si>
  <si>
    <r>
      <rPr>
        <sz val="11"/>
        <color theme="1"/>
        <rFont val="Calibri"/>
        <family val="2"/>
      </rPr>
      <t>°</t>
    </r>
    <r>
      <rPr>
        <sz val="11"/>
        <color theme="1"/>
        <rFont val="Arial"/>
        <family val="2"/>
      </rPr>
      <t>C</t>
    </r>
  </si>
  <si>
    <t>Alcohol 100 % density</t>
  </si>
  <si>
    <t>Insert values into the yellow cells</t>
  </si>
  <si>
    <t>Mix 500 ml of water and 500 ml of pure alcohol and adjust the correction factor so that the total volume becomes 96,4674 % for the mixture</t>
  </si>
  <si>
    <t>The percentage of alcohol in a Rum pot must not be below 22% by volume if it is to last without going bad</t>
  </si>
  <si>
    <t>Sugar must be add:</t>
  </si>
  <si>
    <t>A liqueur must contain at least</t>
  </si>
  <si>
    <t xml:space="preserve"> grams of sugar per litre.</t>
  </si>
  <si>
    <t>den mængde Finsprit (Alkohol # 2), der skal tilsættes, for at komme op på 40% vol. %.</t>
  </si>
  <si>
    <t>Indsæt for Alkohol # 1: 700 [ml] og 37,5%  - Indsæt for Alkohol # 2 (Finsprit 96%) 100 [ml].</t>
  </si>
  <si>
    <t>Indsæt 500 g for æbler – og sørg for de andre værdier for frugt, sukker og vand er 0 (nul).</t>
  </si>
  <si>
    <t>Resultatet bliver 29,2%. Lav en ”Hvad hvis analyse” m.h.t. celle L14. Indsæt 40% i ”Til værdi”. Tast celle B5, som så står i ”Ved ændring af celle”.  Tast OK 2 gange. Resultatet bliver 40,0% alkohol. Og aflæs Finsprit til 337 ml.</t>
  </si>
  <si>
    <t>Finsprit sættes til 0 ml. 400 g æbler giver 25,2% alkohol og 41 gram sukker per liter.</t>
  </si>
  <si>
    <t>Lav en ”Hvad hvis analyse” m.h.t. celle L14. Så bliver resultatet 458 gram æbler, 24% vol. % og 45 gram sukker per liter.</t>
  </si>
  <si>
    <t xml:space="preserve">En likør skal indeholde mindst 100 gram sukker per liter, så lav en ”Hvad hvis analyse” m.h.t. celle P24. Sæt ”Til værdi” 100 og tast celle P4 ind i ”Ved ændring af celle”. Tast OK 2 gange. </t>
  </si>
  <si>
    <t>Resultatet bliver tilsæt 64,3 gram sukker, men alkohol procenten falder til 23,2%.</t>
  </si>
  <si>
    <t>Men ved at tilsætte 13 ml finsprit, kommer man op på 24% alkohol igen.</t>
  </si>
  <si>
    <t>Find "Hvad hvis analyse" under "Data" og under "Målsøgning". Angiv celle - Til en værdi - Ved ændring af celle. Pære let. Husk dog, hvis der står 24% skal procenttegnet også tastes ind.</t>
  </si>
  <si>
    <t>Ja! det gør der.  Gå ind på ark "Alkohol" og indsæt 9% og 15% i celle C4 og C5. Indsæt 1000 ml i cellerne B4 og B5. Aflæs alkohol styrken i celle L14 til 12%. Der er to muligheder for at komme op på 13% alkohol i vinen.</t>
  </si>
  <si>
    <r>
      <t xml:space="preserve">Jeg vælger her </t>
    </r>
    <r>
      <rPr>
        <b/>
        <sz val="14"/>
        <color theme="1"/>
        <rFont val="Calibri"/>
        <family val="2"/>
        <scheme val="minor"/>
      </rPr>
      <t>mindre</t>
    </r>
    <r>
      <rPr>
        <sz val="14"/>
        <color theme="1"/>
        <rFont val="Calibri"/>
        <family val="2"/>
        <scheme val="minor"/>
      </rPr>
      <t xml:space="preserve"> 9% vin og foretager en "Hvad hvis analyse" m.h.t. L14 og B4. L14 skal være 13% ved at ændre mængden af vin i celle B4. Resultatet bliver 506 ml 9% og 1000 ml 15% vin. Giver en vin på 13% alkohol.</t>
    </r>
  </si>
  <si>
    <r>
      <t xml:space="preserve">Jeg vælger her </t>
    </r>
    <r>
      <rPr>
        <b/>
        <sz val="14"/>
        <color theme="1"/>
        <rFont val="Calibri"/>
        <family val="2"/>
        <scheme val="minor"/>
      </rPr>
      <t>mere</t>
    </r>
    <r>
      <rPr>
        <sz val="14"/>
        <color theme="1"/>
        <rFont val="Calibri"/>
        <family val="2"/>
        <scheme val="minor"/>
      </rPr>
      <t xml:space="preserve"> 15% vin og foretager en "Hvad hvis analyse" m.h.t. L14 og B5. L14 skal være 13% ved at ændre mængden af vin i celle B5. Resultatet bliver 1000 ml 9% og 1933  ml 15% vin. Giver en vin på 13% alkohol.</t>
    </r>
  </si>
  <si>
    <t>NB: Når vi blander to slags vin eller to slags alkoholer med forskellige alkohol styrker, skal celle N12 på ark "Alkohol" sættes til 100% ved hjælp af "Datavalidering" knappen:</t>
  </si>
  <si>
    <t xml:space="preserve">NB: Når vi blander rent vand og 100% alkohol, skal celle N12 på ark "Alkohol" sættes til 96,4674% ved hjælp af "Datavalidering" knappen: </t>
  </si>
  <si>
    <t xml:space="preserve">Alkohol celle N12. Jeg har lavet 21 værdier, som følger procenten, når vi </t>
  </si>
  <si>
    <t>en 96,46 % alkohol. Blandingen kaldes "Azeotrop". Ved at</t>
  </si>
  <si>
    <t>Choose below which mixture you have - First step</t>
  </si>
  <si>
    <t>Calorie table</t>
  </si>
  <si>
    <t>Correction factor read sheet "Tegn" cells A50 and A51.</t>
  </si>
  <si>
    <t>Water</t>
  </si>
  <si>
    <t>P24</t>
  </si>
  <si>
    <t>P25</t>
  </si>
  <si>
    <r>
      <t xml:space="preserve">Determine how much sugar should be added if </t>
    </r>
    <r>
      <rPr>
        <b/>
        <sz val="11"/>
        <color rgb="FF0070C0"/>
        <rFont val="Arial"/>
        <family val="2"/>
      </rPr>
      <t>Cell P24</t>
    </r>
    <r>
      <rPr>
        <sz val="11"/>
        <color theme="1"/>
        <rFont val="Arial"/>
        <family val="2"/>
      </rPr>
      <t xml:space="preserve"> is not 100</t>
    </r>
  </si>
  <si>
    <r>
      <t xml:space="preserve">If </t>
    </r>
    <r>
      <rPr>
        <b/>
        <sz val="11"/>
        <color rgb="FF0070C0"/>
        <rFont val="Arial"/>
        <family val="2"/>
      </rPr>
      <t>Cell P25</t>
    </r>
    <r>
      <rPr>
        <sz val="11"/>
        <rFont val="Arial"/>
        <family val="2"/>
      </rPr>
      <t xml:space="preserve"> is negative, there is an excess of sugar in the liqueur</t>
    </r>
  </si>
  <si>
    <r>
      <t xml:space="preserve">Make a "What if analysis" regarding sugar </t>
    </r>
    <r>
      <rPr>
        <b/>
        <sz val="11"/>
        <color rgb="FF0070C0"/>
        <rFont val="Arial"/>
        <family val="2"/>
      </rPr>
      <t>P24</t>
    </r>
    <r>
      <rPr>
        <sz val="11"/>
        <color theme="1"/>
        <rFont val="Arial"/>
        <family val="2"/>
      </rPr>
      <t xml:space="preserve"> and apples N4</t>
    </r>
  </si>
  <si>
    <t>Brugervejledning: Brug af regnearket skal naturligvis tages med en vis grad af forsigtighed. Den angivne mængde vand i bærrene kan naturligvis variere, og om alt vandet kommer ud af massen er også en usikkerhedsfaktor.</t>
  </si>
  <si>
    <t>Sukker indeholder meget lidt vand, men det fylder (volumen) i massen. Derfor bliver alkohol vol. % mindre ved tilsætning af sukker. Husk, at der ikke er nogen gæringsproces til at danne alkoholen.</t>
  </si>
  <si>
    <t>Bærrene indeholder også sukker (fruktose, glukose og saccharose), som sammen med tilsat sukker giver Rumpot sødmen.</t>
  </si>
  <si>
    <t>Din Rumpot % alkohol i volumen, kan du justere ved at bruge mere Rom eller en stærkere Rom. Indsæt dine tal og aflæs den omtrentlige vol.% alkohol. Må gerne være over 24%.</t>
  </si>
  <si>
    <t>Sukker falder til 98,9 gram per liter. Lav igen en "Hvad hvis analyse" på sukker. Nyt resultat 65,6 gram sukker. D.v.s 65,6 - 64,3 = 1,3 g mere sukker.</t>
  </si>
  <si>
    <r>
      <t xml:space="preserve">Calculation of the percentage of alcohol at 20 </t>
    </r>
    <r>
      <rPr>
        <b/>
        <sz val="14"/>
        <color theme="1"/>
        <rFont val="Calibri"/>
        <family val="2"/>
      </rPr>
      <t>°</t>
    </r>
    <r>
      <rPr>
        <b/>
        <sz val="14"/>
        <color theme="1"/>
        <rFont val="Arial"/>
        <family val="2"/>
      </rPr>
      <t>C in a Rum pot with added: Alcohol # 1, Berries, Honey, Sugar, Alcohol # 2 and perhaps Water %</t>
    </r>
  </si>
  <si>
    <t>Rum pot with 2                   alcohols of different strengths are mixed</t>
  </si>
  <si>
    <t>Alcohol in %</t>
  </si>
  <si>
    <t>Rum top jar with recipe capacity of 3.5 litters:</t>
  </si>
  <si>
    <t>The berries also contain sugar (fructose, glucose and sucrose) which, along with added sugar provides sweetness of the Rum pot.</t>
  </si>
  <si>
    <t>Your Rum pot % alcohol by volume, you can adjust by using more Rum or a stronger Rum. Insert your numbers and read the approximate vol % alcohol. Must like to be above 24%.</t>
  </si>
  <si>
    <t>Berries in g from:  *Den Lille Levnedsmiddeltabel = *The Little Food Table:</t>
  </si>
  <si>
    <t>*Den Lille Levnedsmiddeltabel = *The Little Food Table:</t>
  </si>
  <si>
    <t>grams/litre</t>
  </si>
  <si>
    <t>Sugar in grams</t>
  </si>
  <si>
    <t>Denne side bliver ikke oversat til Engelsk  -  This page will not be translated into English</t>
  </si>
  <si>
    <r>
      <t>er rent **destilleret vand . Den</t>
    </r>
    <r>
      <rPr>
        <sz val="12"/>
        <color rgb="FF7030A0"/>
        <rFont val="Calibri"/>
        <family val="2"/>
        <scheme val="minor"/>
      </rPr>
      <t xml:space="preserve"> </t>
    </r>
    <r>
      <rPr>
        <b/>
        <sz val="12"/>
        <color rgb="FF7030A0"/>
        <rFont val="Calibri"/>
        <family val="2"/>
        <scheme val="minor"/>
      </rPr>
      <t>lilla kurve</t>
    </r>
    <r>
      <rPr>
        <sz val="12"/>
        <color theme="1"/>
        <rFont val="Calibri"/>
        <family val="2"/>
        <scheme val="minor"/>
      </rPr>
      <t xml:space="preserve"> er de aflæste værdier.</t>
    </r>
  </si>
  <si>
    <t>** Destilleret vand er rent vand</t>
  </si>
  <si>
    <t>*100% alkohol kan ikke fremstilles kun 99,9% ved azeotrop destillation.</t>
  </si>
  <si>
    <t>Denne blanding på 96% alkohol kan ikke destilleres mere for at få 100% alkohol. Blandingen kaldes "Azeotrop" men med tilsat benzen</t>
  </si>
  <si>
    <t>kan blandingen  destilleres til 99,9% alkohol. Teknisk alkohol.</t>
  </si>
  <si>
    <t>Datavalidering knappen på ark "Alkohol"</t>
  </si>
</sst>
</file>

<file path=xl/styles.xml><?xml version="1.0" encoding="utf-8"?>
<styleSheet xmlns="http://schemas.openxmlformats.org/spreadsheetml/2006/main">
  <numFmts count="10">
    <numFmt numFmtId="164" formatCode="0.0%"/>
    <numFmt numFmtId="165" formatCode="_ * #,##0.000_ ;_ * \-#,##0.000_ ;_ * &quot;-&quot;???_ ;_ @_ "/>
    <numFmt numFmtId="166" formatCode="0.000"/>
    <numFmt numFmtId="167" formatCode="0.0000"/>
    <numFmt numFmtId="168" formatCode="0.0"/>
    <numFmt numFmtId="169" formatCode="0.0000%"/>
    <numFmt numFmtId="170" formatCode="0.00000"/>
    <numFmt numFmtId="171" formatCode="0.000000"/>
    <numFmt numFmtId="172" formatCode="0.000%"/>
    <numFmt numFmtId="173" formatCode="0.00000%"/>
  </numFmts>
  <fonts count="73">
    <font>
      <sz val="11"/>
      <color theme="1"/>
      <name val="Calibri"/>
      <family val="2"/>
      <scheme val="minor"/>
    </font>
    <font>
      <sz val="10"/>
      <name val="Arial"/>
      <family val="2"/>
    </font>
    <font>
      <b/>
      <sz val="10"/>
      <name val="Arial"/>
      <family val="2"/>
    </font>
    <font>
      <sz val="11"/>
      <color theme="1"/>
      <name val="Calibri"/>
      <family val="2"/>
      <scheme val="minor"/>
    </font>
    <font>
      <u/>
      <sz val="11"/>
      <color theme="10"/>
      <name val="Calibri"/>
      <family val="2"/>
    </font>
    <font>
      <b/>
      <sz val="10"/>
      <color theme="1"/>
      <name val="Arial"/>
      <family val="2"/>
    </font>
    <font>
      <sz val="10"/>
      <color theme="1"/>
      <name val="Arial"/>
      <family val="2"/>
    </font>
    <font>
      <u/>
      <sz val="12"/>
      <color theme="10"/>
      <name val="Arial"/>
      <family val="2"/>
    </font>
    <font>
      <b/>
      <sz val="11"/>
      <color theme="1"/>
      <name val="Calibri"/>
      <family val="2"/>
      <scheme val="minor"/>
    </font>
    <font>
      <b/>
      <sz val="14"/>
      <color rgb="FFFF0000"/>
      <name val="Calibri"/>
      <family val="2"/>
      <scheme val="minor"/>
    </font>
    <font>
      <sz val="12"/>
      <color theme="1"/>
      <name val="Arial"/>
      <family val="2"/>
    </font>
    <font>
      <sz val="11"/>
      <color theme="1"/>
      <name val="Arial"/>
      <family val="2"/>
    </font>
    <font>
      <b/>
      <sz val="14"/>
      <color theme="1"/>
      <name val="Arial"/>
      <family val="2"/>
    </font>
    <font>
      <sz val="10"/>
      <color rgb="FF222222"/>
      <name val="Arial"/>
      <family val="2"/>
    </font>
    <font>
      <b/>
      <sz val="14"/>
      <color theme="1"/>
      <name val="Calibri"/>
      <family val="2"/>
    </font>
    <font>
      <sz val="12"/>
      <color theme="1"/>
      <name val="Calibri"/>
      <family val="2"/>
      <scheme val="minor"/>
    </font>
    <font>
      <sz val="18"/>
      <color rgb="FF000000"/>
      <name val="Calibri"/>
      <family val="2"/>
      <scheme val="minor"/>
    </font>
    <font>
      <sz val="18"/>
      <color theme="1"/>
      <name val="Calibri"/>
      <family val="2"/>
      <scheme val="minor"/>
    </font>
    <font>
      <sz val="18"/>
      <color rgb="FF222222"/>
      <name val="Calibri"/>
      <family val="2"/>
      <scheme val="minor"/>
    </font>
    <font>
      <sz val="12"/>
      <color rgb="FF0070C0"/>
      <name val="Calibri"/>
      <family val="2"/>
      <scheme val="minor"/>
    </font>
    <font>
      <sz val="12"/>
      <color rgb="FF222222"/>
      <name val="Arial"/>
      <family val="2"/>
    </font>
    <font>
      <sz val="12"/>
      <color rgb="FF0070C0"/>
      <name val="Arial"/>
      <family val="2"/>
    </font>
    <font>
      <sz val="10"/>
      <color rgb="FF0070C0"/>
      <name val="Arial"/>
      <family val="2"/>
    </font>
    <font>
      <b/>
      <sz val="10"/>
      <color rgb="FF0070C0"/>
      <name val="Arial"/>
      <family val="2"/>
    </font>
    <font>
      <sz val="14"/>
      <color theme="1"/>
      <name val="Calibri"/>
      <family val="2"/>
      <scheme val="minor"/>
    </font>
    <font>
      <b/>
      <sz val="16"/>
      <color theme="1"/>
      <name val="Calibri"/>
      <family val="2"/>
      <scheme val="minor"/>
    </font>
    <font>
      <sz val="14"/>
      <color theme="1"/>
      <name val="Calibri"/>
      <family val="2"/>
    </font>
    <font>
      <sz val="14"/>
      <color rgb="FF252525"/>
      <name val="Calibri"/>
      <family val="2"/>
      <scheme val="minor"/>
    </font>
    <font>
      <sz val="12"/>
      <name val="Calibri"/>
      <family val="2"/>
      <scheme val="minor"/>
    </font>
    <font>
      <sz val="11"/>
      <name val="Arial"/>
      <family val="2"/>
    </font>
    <font>
      <b/>
      <sz val="14"/>
      <color theme="1"/>
      <name val="Calibri"/>
      <family val="2"/>
      <scheme val="minor"/>
    </font>
    <font>
      <sz val="14"/>
      <color rgb="FF000000"/>
      <name val="Calibri"/>
      <family val="2"/>
      <scheme val="minor"/>
    </font>
    <font>
      <u/>
      <sz val="14"/>
      <color theme="10"/>
      <name val="Calibri"/>
      <family val="2"/>
    </font>
    <font>
      <b/>
      <sz val="14"/>
      <color rgb="FF0070C0"/>
      <name val="Calibri"/>
      <family val="2"/>
      <scheme val="minor"/>
    </font>
    <font>
      <b/>
      <sz val="14"/>
      <color rgb="FF7030A0"/>
      <name val="Calibri"/>
      <family val="2"/>
      <scheme val="minor"/>
    </font>
    <font>
      <b/>
      <sz val="14"/>
      <color rgb="FFC00000"/>
      <name val="Calibri"/>
      <family val="2"/>
      <scheme val="minor"/>
    </font>
    <font>
      <b/>
      <sz val="14"/>
      <color rgb="FFFFC000"/>
      <name val="Calibri"/>
      <family val="2"/>
      <scheme val="minor"/>
    </font>
    <font>
      <sz val="11"/>
      <color theme="0"/>
      <name val="Calibri"/>
      <family val="2"/>
      <scheme val="minor"/>
    </font>
    <font>
      <b/>
      <sz val="14"/>
      <color indexed="8"/>
      <name val="Calibri"/>
      <family val="2"/>
    </font>
    <font>
      <u/>
      <sz val="14"/>
      <name val="Calibri"/>
      <family val="2"/>
    </font>
    <font>
      <sz val="12"/>
      <color theme="0"/>
      <name val="Calibri"/>
      <family val="2"/>
      <scheme val="minor"/>
    </font>
    <font>
      <sz val="12"/>
      <color theme="1"/>
      <name val="Calibri"/>
      <family val="2"/>
    </font>
    <font>
      <u/>
      <sz val="20"/>
      <color rgb="FFFF0000"/>
      <name val="Calibri"/>
      <family val="2"/>
    </font>
    <font>
      <b/>
      <sz val="12"/>
      <color rgb="FF0070C0"/>
      <name val="Calibri"/>
      <family val="2"/>
      <scheme val="minor"/>
    </font>
    <font>
      <b/>
      <sz val="12"/>
      <color rgb="FFFF0000"/>
      <name val="Calibri"/>
      <family val="2"/>
      <scheme val="minor"/>
    </font>
    <font>
      <b/>
      <sz val="12"/>
      <color theme="1"/>
      <name val="Calibri"/>
      <family val="2"/>
      <scheme val="minor"/>
    </font>
    <font>
      <b/>
      <sz val="20"/>
      <color rgb="FF000000"/>
      <name val="Calibri"/>
      <family val="2"/>
      <scheme val="minor"/>
    </font>
    <font>
      <b/>
      <sz val="20"/>
      <color rgb="FF000000"/>
      <name val="Calibri"/>
      <family val="2"/>
    </font>
    <font>
      <b/>
      <sz val="16"/>
      <color rgb="FF000000"/>
      <name val="Calibri"/>
      <family val="2"/>
    </font>
    <font>
      <sz val="16"/>
      <color theme="1"/>
      <name val="Calibri"/>
      <family val="2"/>
      <scheme val="minor"/>
    </font>
    <font>
      <sz val="16"/>
      <color theme="1"/>
      <name val="Calibri"/>
      <family val="2"/>
    </font>
    <font>
      <sz val="12"/>
      <color rgb="FF7030A0"/>
      <name val="Calibri"/>
      <family val="2"/>
      <scheme val="minor"/>
    </font>
    <font>
      <b/>
      <sz val="12"/>
      <color rgb="FF7030A0"/>
      <name val="Calibri"/>
      <family val="2"/>
      <scheme val="minor"/>
    </font>
    <font>
      <b/>
      <sz val="16"/>
      <color rgb="FF000000"/>
      <name val="Calibri"/>
      <family val="2"/>
      <scheme val="minor"/>
    </font>
    <font>
      <b/>
      <vertAlign val="subscript"/>
      <sz val="16"/>
      <color rgb="FF000000"/>
      <name val="Calibri"/>
      <family val="2"/>
      <scheme val="minor"/>
    </font>
    <font>
      <b/>
      <sz val="16"/>
      <color rgb="FF00B050"/>
      <name val="Calibri"/>
      <family val="2"/>
      <scheme val="minor"/>
    </font>
    <font>
      <b/>
      <sz val="11"/>
      <color rgb="FFFF0000"/>
      <name val="Arial"/>
      <family val="2"/>
    </font>
    <font>
      <b/>
      <sz val="16"/>
      <name val="Calibri"/>
      <family val="2"/>
      <scheme val="minor"/>
    </font>
    <font>
      <b/>
      <sz val="14"/>
      <name val="Calibri"/>
      <family val="2"/>
      <scheme val="minor"/>
    </font>
    <font>
      <sz val="12"/>
      <name val="Calibri"/>
      <family val="2"/>
    </font>
    <font>
      <sz val="10"/>
      <color theme="2"/>
      <name val="Arial"/>
      <family val="2"/>
    </font>
    <font>
      <b/>
      <sz val="14"/>
      <color rgb="FFFF0000"/>
      <name val="Arial"/>
      <family val="2"/>
    </font>
    <font>
      <b/>
      <sz val="12"/>
      <color rgb="FF222222"/>
      <name val="Arial"/>
      <family val="2"/>
    </font>
    <font>
      <sz val="11"/>
      <color indexed="8"/>
      <name val="Arial"/>
      <family val="2"/>
    </font>
    <font>
      <sz val="11"/>
      <color theme="1"/>
      <name val="Calibri"/>
      <family val="2"/>
    </font>
    <font>
      <sz val="11"/>
      <color rgb="FF222222"/>
      <name val="Arial"/>
      <family val="2"/>
    </font>
    <font>
      <b/>
      <sz val="12"/>
      <color theme="1"/>
      <name val="Arial"/>
      <family val="2"/>
    </font>
    <font>
      <sz val="12"/>
      <color rgb="FFFF0000"/>
      <name val="Arial"/>
      <family val="2"/>
    </font>
    <font>
      <u/>
      <sz val="11"/>
      <color theme="10"/>
      <name val="Arial"/>
      <family val="2"/>
    </font>
    <font>
      <b/>
      <sz val="12"/>
      <color rgb="FFFF0000"/>
      <name val="Arial"/>
      <family val="2"/>
    </font>
    <font>
      <b/>
      <sz val="12"/>
      <color rgb="FF0070C0"/>
      <name val="Arial"/>
      <family val="2"/>
    </font>
    <font>
      <b/>
      <sz val="11"/>
      <color rgb="FF0070C0"/>
      <name val="Arial"/>
      <family val="2"/>
    </font>
    <font>
      <b/>
      <sz val="16"/>
      <color rgb="FFFF0000"/>
      <name val="Calibri"/>
      <family val="2"/>
      <scheme val="minor"/>
    </font>
  </fonts>
  <fills count="15">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rgb="FF92D050"/>
        <bgColor indexed="64"/>
      </patternFill>
    </fill>
    <fill>
      <patternFill patternType="solid">
        <fgColor rgb="FFFFFFFF"/>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79998168889431442"/>
        <bgColor indexed="64"/>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4" fillId="0" borderId="0" applyNumberFormat="0" applyFill="0" applyBorder="0" applyAlignment="0" applyProtection="0">
      <alignment vertical="top"/>
      <protection locked="0"/>
    </xf>
    <xf numFmtId="9" fontId="3" fillId="0" borderId="0" applyFont="0" applyFill="0" applyBorder="0" applyAlignment="0" applyProtection="0"/>
  </cellStyleXfs>
  <cellXfs count="486">
    <xf numFmtId="0" fontId="0" fillId="0" borderId="0" xfId="0"/>
    <xf numFmtId="0" fontId="6" fillId="3" borderId="5" xfId="0" applyFont="1" applyFill="1" applyBorder="1" applyAlignment="1" applyProtection="1">
      <alignment horizontal="center" vertical="center"/>
      <protection locked="0"/>
    </xf>
    <xf numFmtId="0" fontId="15" fillId="0" borderId="0" xfId="0" applyFont="1"/>
    <xf numFmtId="0" fontId="19" fillId="0" borderId="26" xfId="0" applyFont="1" applyBorder="1" applyAlignment="1">
      <alignment horizontal="center"/>
    </xf>
    <xf numFmtId="0" fontId="15" fillId="0" borderId="26" xfId="0" applyFont="1" applyBorder="1" applyAlignment="1">
      <alignment horizontal="center"/>
    </xf>
    <xf numFmtId="0" fontId="20" fillId="0" borderId="0" xfId="0" applyFont="1" applyAlignment="1">
      <alignment horizontal="center"/>
    </xf>
    <xf numFmtId="0" fontId="21" fillId="0" borderId="26" xfId="0" applyFont="1" applyBorder="1" applyAlignment="1">
      <alignment horizontal="center"/>
    </xf>
    <xf numFmtId="0" fontId="19" fillId="0" borderId="34" xfId="0" applyFont="1" applyBorder="1" applyAlignment="1">
      <alignment horizontal="center"/>
    </xf>
    <xf numFmtId="0" fontId="15" fillId="0" borderId="34" xfId="0" applyFont="1" applyBorder="1" applyAlignment="1">
      <alignment horizontal="center"/>
    </xf>
    <xf numFmtId="0" fontId="15" fillId="0" borderId="5" xfId="0" applyFont="1" applyBorder="1" applyAlignment="1">
      <alignment horizontal="center"/>
    </xf>
    <xf numFmtId="166" fontId="15" fillId="0" borderId="5" xfId="0" applyNumberFormat="1" applyFont="1" applyBorder="1" applyAlignment="1">
      <alignment horizontal="center"/>
    </xf>
    <xf numFmtId="0" fontId="15" fillId="0" borderId="0" xfId="0" applyNumberFormat="1" applyFont="1" applyAlignment="1">
      <alignment horizontal="center"/>
    </xf>
    <xf numFmtId="0" fontId="15" fillId="0" borderId="0" xfId="0" applyFont="1" applyAlignment="1">
      <alignment horizontal="center"/>
    </xf>
    <xf numFmtId="0" fontId="6" fillId="4" borderId="0" xfId="0" applyFont="1" applyFill="1" applyProtection="1"/>
    <xf numFmtId="0" fontId="6" fillId="0" borderId="0" xfId="0" applyFont="1" applyProtection="1"/>
    <xf numFmtId="0" fontId="6" fillId="2" borderId="6" xfId="0" applyFont="1" applyFill="1" applyBorder="1" applyProtection="1"/>
    <xf numFmtId="0" fontId="6" fillId="2" borderId="5" xfId="0" applyFont="1" applyFill="1" applyBorder="1" applyAlignment="1" applyProtection="1">
      <alignment horizontal="center" vertical="center" wrapText="1"/>
    </xf>
    <xf numFmtId="0" fontId="6" fillId="2" borderId="24" xfId="0" applyFont="1" applyFill="1" applyBorder="1" applyAlignment="1" applyProtection="1">
      <alignment horizontal="center" vertical="center" wrapText="1"/>
    </xf>
    <xf numFmtId="0" fontId="6" fillId="2" borderId="0" xfId="0" applyFont="1" applyFill="1" applyBorder="1" applyProtection="1"/>
    <xf numFmtId="0" fontId="6" fillId="2" borderId="18" xfId="0" applyFont="1" applyFill="1" applyBorder="1" applyAlignment="1" applyProtection="1">
      <alignment horizontal="center" vertical="center"/>
    </xf>
    <xf numFmtId="164" fontId="6" fillId="2" borderId="38" xfId="2" applyNumberFormat="1" applyFont="1" applyFill="1" applyBorder="1" applyAlignment="1" applyProtection="1">
      <alignment horizontal="center" vertical="center"/>
    </xf>
    <xf numFmtId="164" fontId="6" fillId="2" borderId="34" xfId="2" applyNumberFormat="1" applyFont="1" applyFill="1" applyBorder="1" applyAlignment="1" applyProtection="1">
      <alignment horizontal="center" vertical="center"/>
    </xf>
    <xf numFmtId="164" fontId="6" fillId="2" borderId="39" xfId="2" applyNumberFormat="1" applyFont="1" applyFill="1" applyBorder="1" applyAlignment="1" applyProtection="1">
      <alignment horizontal="center" vertical="center"/>
    </xf>
    <xf numFmtId="0" fontId="6" fillId="2" borderId="37" xfId="0" applyFont="1" applyFill="1" applyBorder="1" applyAlignment="1" applyProtection="1">
      <alignment horizontal="center" vertical="center"/>
    </xf>
    <xf numFmtId="2" fontId="1" fillId="2" borderId="13" xfId="2" applyNumberFormat="1" applyFont="1" applyFill="1" applyBorder="1" applyAlignment="1" applyProtection="1">
      <alignment horizontal="center" vertical="center"/>
    </xf>
    <xf numFmtId="2" fontId="6" fillId="2" borderId="14" xfId="2" applyNumberFormat="1" applyFont="1" applyFill="1" applyBorder="1" applyAlignment="1" applyProtection="1">
      <alignment horizontal="center" vertical="center"/>
    </xf>
    <xf numFmtId="2" fontId="6" fillId="2" borderId="15" xfId="2" applyNumberFormat="1" applyFont="1" applyFill="1" applyBorder="1" applyAlignment="1" applyProtection="1">
      <alignment horizontal="center" vertical="center"/>
    </xf>
    <xf numFmtId="164" fontId="6" fillId="2" borderId="40" xfId="2" applyNumberFormat="1" applyFont="1" applyFill="1" applyBorder="1" applyAlignment="1" applyProtection="1">
      <alignment horizontal="center" vertical="center"/>
    </xf>
    <xf numFmtId="2" fontId="6" fillId="2" borderId="25" xfId="0" applyNumberFormat="1" applyFont="1" applyFill="1" applyBorder="1" applyAlignment="1" applyProtection="1">
      <alignment horizontal="center" vertical="center"/>
    </xf>
    <xf numFmtId="2" fontId="6" fillId="2" borderId="26" xfId="0" applyNumberFormat="1" applyFont="1" applyFill="1" applyBorder="1" applyAlignment="1" applyProtection="1">
      <alignment horizontal="center" vertical="center"/>
    </xf>
    <xf numFmtId="2" fontId="6" fillId="2" borderId="27" xfId="0" applyNumberFormat="1" applyFont="1" applyFill="1" applyBorder="1" applyAlignment="1" applyProtection="1">
      <alignment horizontal="center" vertical="center"/>
    </xf>
    <xf numFmtId="0" fontId="6" fillId="2" borderId="40" xfId="0" applyFont="1" applyFill="1" applyBorder="1" applyAlignment="1" applyProtection="1">
      <alignment horizontal="center" vertical="center"/>
    </xf>
    <xf numFmtId="2" fontId="6" fillId="2" borderId="36" xfId="0" applyNumberFormat="1" applyFont="1" applyFill="1" applyBorder="1" applyAlignment="1" applyProtection="1">
      <alignment horizontal="center" vertical="center"/>
    </xf>
    <xf numFmtId="2" fontId="6" fillId="2" borderId="14" xfId="0" applyNumberFormat="1" applyFont="1" applyFill="1" applyBorder="1" applyAlignment="1" applyProtection="1">
      <alignment horizontal="center" vertical="center"/>
    </xf>
    <xf numFmtId="2" fontId="6" fillId="2" borderId="15" xfId="0" applyNumberFormat="1" applyFont="1" applyFill="1" applyBorder="1" applyAlignment="1" applyProtection="1">
      <alignment horizontal="center" vertical="center"/>
    </xf>
    <xf numFmtId="0" fontId="6" fillId="2" borderId="6" xfId="0" applyFont="1" applyFill="1" applyBorder="1" applyAlignment="1" applyProtection="1">
      <alignment horizontal="center"/>
    </xf>
    <xf numFmtId="0" fontId="1" fillId="2" borderId="0" xfId="0" applyFont="1" applyFill="1" applyBorder="1" applyAlignment="1" applyProtection="1">
      <alignment horizontal="center"/>
    </xf>
    <xf numFmtId="0" fontId="1" fillId="2" borderId="6" xfId="0" applyFont="1" applyFill="1" applyBorder="1" applyAlignment="1" applyProtection="1">
      <alignment horizontal="center"/>
    </xf>
    <xf numFmtId="166" fontId="1" fillId="2" borderId="0" xfId="0" applyNumberFormat="1" applyFont="1" applyFill="1" applyBorder="1" applyAlignment="1" applyProtection="1">
      <alignment horizontal="center"/>
    </xf>
    <xf numFmtId="2" fontId="1" fillId="2" borderId="0" xfId="0" applyNumberFormat="1" applyFont="1" applyFill="1" applyBorder="1" applyAlignment="1" applyProtection="1">
      <alignment horizontal="center"/>
    </xf>
    <xf numFmtId="1" fontId="1" fillId="2" borderId="0" xfId="0" applyNumberFormat="1" applyFont="1" applyFill="1" applyBorder="1" applyAlignment="1" applyProtection="1">
      <alignment horizontal="center"/>
    </xf>
    <xf numFmtId="9" fontId="1" fillId="2" borderId="0" xfId="2" applyFont="1" applyFill="1" applyBorder="1" applyAlignment="1" applyProtection="1">
      <alignment horizontal="center"/>
    </xf>
    <xf numFmtId="0" fontId="13" fillId="2" borderId="4" xfId="0" applyFont="1" applyFill="1" applyBorder="1" applyProtection="1"/>
    <xf numFmtId="0" fontId="6" fillId="2" borderId="0" xfId="0" applyFont="1" applyFill="1" applyProtection="1"/>
    <xf numFmtId="168" fontId="6" fillId="2" borderId="0" xfId="0" applyNumberFormat="1" applyFont="1" applyFill="1" applyBorder="1" applyAlignment="1" applyProtection="1">
      <alignment horizontal="center"/>
    </xf>
    <xf numFmtId="0" fontId="6" fillId="2" borderId="7" xfId="0" applyFont="1" applyFill="1" applyBorder="1" applyProtection="1"/>
    <xf numFmtId="0" fontId="6" fillId="2" borderId="8" xfId="0" applyFont="1" applyFill="1" applyBorder="1" applyProtection="1"/>
    <xf numFmtId="0" fontId="1" fillId="2" borderId="8" xfId="0" applyFont="1" applyFill="1" applyBorder="1" applyProtection="1"/>
    <xf numFmtId="0" fontId="11" fillId="2" borderId="4" xfId="0" applyFont="1" applyFill="1" applyBorder="1" applyProtection="1"/>
    <xf numFmtId="165" fontId="8" fillId="2" borderId="0" xfId="0" applyNumberFormat="1" applyFont="1" applyFill="1" applyBorder="1" applyAlignment="1" applyProtection="1">
      <alignment vertical="center"/>
    </xf>
    <xf numFmtId="0" fontId="4" fillId="2" borderId="0" xfId="1" applyFont="1" applyFill="1" applyBorder="1" applyAlignment="1" applyProtection="1">
      <alignment vertical="center"/>
    </xf>
    <xf numFmtId="0" fontId="4" fillId="2" borderId="0" xfId="1" applyFill="1" applyBorder="1" applyAlignment="1" applyProtection="1">
      <alignment vertical="center"/>
    </xf>
    <xf numFmtId="0" fontId="0" fillId="2" borderId="0" xfId="0" applyFill="1" applyBorder="1" applyProtection="1"/>
    <xf numFmtId="0" fontId="7" fillId="2" borderId="0" xfId="1" applyFont="1" applyFill="1" applyBorder="1" applyAlignment="1" applyProtection="1"/>
    <xf numFmtId="0" fontId="9" fillId="2" borderId="0" xfId="0" applyFont="1" applyFill="1" applyBorder="1" applyAlignment="1" applyProtection="1"/>
    <xf numFmtId="0" fontId="6" fillId="2" borderId="0" xfId="0" applyNumberFormat="1" applyFont="1" applyFill="1" applyBorder="1" applyProtection="1"/>
    <xf numFmtId="0" fontId="4" fillId="2" borderId="0" xfId="1" applyNumberFormat="1" applyFill="1" applyBorder="1" applyAlignment="1" applyProtection="1"/>
    <xf numFmtId="0" fontId="6" fillId="2" borderId="6" xfId="0" applyNumberFormat="1" applyFont="1" applyFill="1" applyBorder="1" applyProtection="1"/>
    <xf numFmtId="0" fontId="6" fillId="4" borderId="0" xfId="0" applyNumberFormat="1" applyFont="1" applyFill="1" applyProtection="1"/>
    <xf numFmtId="0" fontId="6" fillId="0" borderId="0" xfId="0" applyNumberFormat="1" applyFont="1" applyProtection="1"/>
    <xf numFmtId="0" fontId="6" fillId="2" borderId="9" xfId="0" applyFont="1" applyFill="1" applyBorder="1" applyProtection="1"/>
    <xf numFmtId="0" fontId="22" fillId="2" borderId="5" xfId="0" applyFont="1" applyFill="1" applyBorder="1" applyAlignment="1" applyProtection="1">
      <alignment horizontal="center" vertical="center" wrapText="1"/>
    </xf>
    <xf numFmtId="1" fontId="6" fillId="2" borderId="41" xfId="0" applyNumberFormat="1" applyFont="1" applyFill="1" applyBorder="1" applyAlignment="1" applyProtection="1">
      <alignment horizontal="center" vertical="center"/>
    </xf>
    <xf numFmtId="1" fontId="1" fillId="2" borderId="41" xfId="0" applyNumberFormat="1" applyFont="1" applyFill="1" applyBorder="1" applyAlignment="1" applyProtection="1">
      <alignment horizontal="center" vertical="center"/>
    </xf>
    <xf numFmtId="0" fontId="15" fillId="0" borderId="0" xfId="0" applyFont="1" applyAlignment="1"/>
    <xf numFmtId="0" fontId="15" fillId="0" borderId="33" xfId="0" applyNumberFormat="1" applyFont="1" applyBorder="1" applyAlignment="1">
      <alignment horizontal="center"/>
    </xf>
    <xf numFmtId="168" fontId="6" fillId="3" borderId="5" xfId="0" applyNumberFormat="1" applyFont="1" applyFill="1" applyBorder="1" applyAlignment="1" applyProtection="1">
      <alignment horizontal="center" vertical="center"/>
      <protection locked="0"/>
    </xf>
    <xf numFmtId="168" fontId="6" fillId="3" borderId="24" xfId="0" applyNumberFormat="1" applyFont="1" applyFill="1" applyBorder="1" applyAlignment="1" applyProtection="1">
      <alignment horizontal="center" vertical="center"/>
      <protection locked="0"/>
    </xf>
    <xf numFmtId="0" fontId="9" fillId="6" borderId="0" xfId="0" applyFont="1" applyFill="1" applyBorder="1" applyAlignment="1" applyProtection="1"/>
    <xf numFmtId="0" fontId="15" fillId="0" borderId="0" xfId="0" applyFont="1" applyAlignment="1">
      <alignment horizontal="left"/>
    </xf>
    <xf numFmtId="10" fontId="28" fillId="6" borderId="0" xfId="2" applyNumberFormat="1" applyFont="1" applyFill="1" applyBorder="1" applyAlignment="1" applyProtection="1">
      <alignment horizontal="center" vertical="center"/>
    </xf>
    <xf numFmtId="168" fontId="29" fillId="5" borderId="0" xfId="0" applyNumberFormat="1" applyFont="1" applyFill="1" applyBorder="1" applyAlignment="1" applyProtection="1">
      <alignment horizontal="center"/>
    </xf>
    <xf numFmtId="168" fontId="11" fillId="5" borderId="0" xfId="0" applyNumberFormat="1" applyFont="1" applyFill="1" applyBorder="1" applyAlignment="1" applyProtection="1">
      <alignment horizontal="center"/>
    </xf>
    <xf numFmtId="166" fontId="15" fillId="0" borderId="0" xfId="0" applyNumberFormat="1" applyFont="1"/>
    <xf numFmtId="0" fontId="1" fillId="0" borderId="0" xfId="0" applyFont="1" applyFill="1" applyProtection="1"/>
    <xf numFmtId="0" fontId="24" fillId="0" borderId="0" xfId="0" applyFont="1"/>
    <xf numFmtId="0" fontId="24" fillId="0" borderId="0" xfId="0" applyFont="1" applyAlignment="1">
      <alignment horizontal="center"/>
    </xf>
    <xf numFmtId="0" fontId="24" fillId="0" borderId="5" xfId="0" applyFont="1" applyBorder="1" applyAlignment="1">
      <alignment horizontal="center"/>
    </xf>
    <xf numFmtId="0" fontId="31" fillId="0" borderId="0" xfId="0" applyFont="1" applyAlignment="1"/>
    <xf numFmtId="0" fontId="31" fillId="0" borderId="5" xfId="0" applyFont="1" applyBorder="1" applyAlignment="1">
      <alignment horizontal="center" vertical="center"/>
    </xf>
    <xf numFmtId="0" fontId="24" fillId="0" borderId="0" xfId="0" applyFont="1" applyBorder="1"/>
    <xf numFmtId="0" fontId="24" fillId="0" borderId="24" xfId="2" applyNumberFormat="1" applyFont="1" applyBorder="1" applyAlignment="1">
      <alignment horizontal="center"/>
    </xf>
    <xf numFmtId="0" fontId="24" fillId="0" borderId="24" xfId="0" applyNumberFormat="1" applyFont="1" applyBorder="1" applyAlignment="1">
      <alignment horizontal="center"/>
    </xf>
    <xf numFmtId="170" fontId="31" fillId="0" borderId="14" xfId="0" applyNumberFormat="1" applyFont="1" applyBorder="1" applyAlignment="1">
      <alignment horizontal="center" vertical="center"/>
    </xf>
    <xf numFmtId="0" fontId="30" fillId="0" borderId="10" xfId="0" applyFont="1" applyBorder="1" applyAlignment="1"/>
    <xf numFmtId="0" fontId="9" fillId="0" borderId="20" xfId="0" applyFont="1" applyBorder="1" applyAlignment="1">
      <alignment vertical="center"/>
    </xf>
    <xf numFmtId="0" fontId="33" fillId="0" borderId="20" xfId="0" applyFont="1" applyBorder="1" applyAlignment="1"/>
    <xf numFmtId="0" fontId="34" fillId="0" borderId="20" xfId="0" applyFont="1" applyBorder="1" applyAlignment="1"/>
    <xf numFmtId="0" fontId="35" fillId="0" borderId="20" xfId="0" applyFont="1" applyBorder="1" applyAlignment="1">
      <alignment vertical="center"/>
    </xf>
    <xf numFmtId="0" fontId="36" fillId="0" borderId="13" xfId="0" applyFont="1" applyBorder="1" applyAlignment="1">
      <alignment vertical="center"/>
    </xf>
    <xf numFmtId="165" fontId="30" fillId="6" borderId="0" xfId="0" applyNumberFormat="1" applyFont="1" applyFill="1" applyBorder="1" applyAlignment="1" applyProtection="1">
      <alignment vertical="center"/>
    </xf>
    <xf numFmtId="0" fontId="39" fillId="6" borderId="0" xfId="1" applyFont="1" applyFill="1" applyBorder="1" applyAlignment="1" applyProtection="1">
      <alignment vertical="center"/>
    </xf>
    <xf numFmtId="0" fontId="32" fillId="6" borderId="0" xfId="1" applyFont="1" applyFill="1" applyBorder="1" applyAlignment="1" applyProtection="1">
      <alignment vertical="center"/>
    </xf>
    <xf numFmtId="0" fontId="24" fillId="6" borderId="0" xfId="0" applyFont="1" applyFill="1" applyBorder="1" applyProtection="1"/>
    <xf numFmtId="49" fontId="32" fillId="6" borderId="0" xfId="1" applyNumberFormat="1" applyFont="1" applyFill="1" applyBorder="1" applyAlignment="1" applyProtection="1"/>
    <xf numFmtId="0" fontId="24" fillId="0" borderId="5" xfId="0" applyFont="1" applyBorder="1"/>
    <xf numFmtId="170" fontId="24" fillId="0" borderId="5" xfId="0" applyNumberFormat="1" applyFont="1" applyBorder="1" applyAlignment="1">
      <alignment horizontal="center"/>
    </xf>
    <xf numFmtId="0" fontId="24" fillId="0" borderId="0" xfId="0" applyFont="1" applyFill="1" applyBorder="1"/>
    <xf numFmtId="170" fontId="24" fillId="0" borderId="5" xfId="0" applyNumberFormat="1" applyFont="1" applyBorder="1"/>
    <xf numFmtId="0" fontId="24" fillId="0" borderId="52" xfId="0" applyFont="1" applyBorder="1" applyAlignment="1">
      <alignment horizontal="center"/>
    </xf>
    <xf numFmtId="170" fontId="24" fillId="0" borderId="52" xfId="0" applyNumberFormat="1" applyFont="1" applyBorder="1" applyAlignment="1">
      <alignment horizontal="center"/>
    </xf>
    <xf numFmtId="170" fontId="31" fillId="0" borderId="5" xfId="0" applyNumberFormat="1" applyFont="1" applyBorder="1" applyAlignment="1">
      <alignment horizontal="center" vertical="center"/>
    </xf>
    <xf numFmtId="170" fontId="24" fillId="0" borderId="14" xfId="0" applyNumberFormat="1" applyFont="1" applyBorder="1" applyAlignment="1">
      <alignment horizontal="center"/>
    </xf>
    <xf numFmtId="170" fontId="24" fillId="0" borderId="53" xfId="0" applyNumberFormat="1" applyFont="1" applyBorder="1" applyAlignment="1">
      <alignment horizontal="center"/>
    </xf>
    <xf numFmtId="170" fontId="24" fillId="0" borderId="15" xfId="0" applyNumberFormat="1" applyFont="1" applyBorder="1" applyAlignment="1">
      <alignment horizontal="center"/>
    </xf>
    <xf numFmtId="170" fontId="24" fillId="0" borderId="14" xfId="0" applyNumberFormat="1" applyFont="1" applyBorder="1"/>
    <xf numFmtId="0" fontId="6" fillId="0" borderId="0" xfId="0" applyFont="1" applyAlignment="1" applyProtection="1">
      <alignment horizontal="center"/>
    </xf>
    <xf numFmtId="1" fontId="24" fillId="0" borderId="5" xfId="0" applyNumberFormat="1" applyFont="1" applyBorder="1" applyAlignment="1">
      <alignment horizontal="center"/>
    </xf>
    <xf numFmtId="0" fontId="15" fillId="11" borderId="5" xfId="0" applyFont="1" applyFill="1" applyBorder="1" applyAlignment="1">
      <alignment wrapText="1"/>
    </xf>
    <xf numFmtId="0" fontId="15" fillId="0" borderId="5" xfId="0" applyFont="1" applyFill="1" applyBorder="1"/>
    <xf numFmtId="0" fontId="6" fillId="0" borderId="0" xfId="0" applyFont="1" applyBorder="1" applyProtection="1"/>
    <xf numFmtId="0" fontId="42" fillId="0" borderId="0" xfId="1" applyFont="1" applyAlignment="1" applyProtection="1"/>
    <xf numFmtId="0" fontId="4" fillId="6" borderId="0" xfId="1" applyFill="1" applyAlignment="1" applyProtection="1"/>
    <xf numFmtId="0" fontId="6" fillId="4" borderId="0" xfId="0" applyFont="1" applyFill="1" applyAlignment="1" applyProtection="1">
      <alignment horizontal="center"/>
    </xf>
    <xf numFmtId="2" fontId="6" fillId="4" borderId="0" xfId="0" applyNumberFormat="1" applyFont="1" applyFill="1" applyBorder="1" applyAlignment="1" applyProtection="1">
      <alignment horizontal="center"/>
    </xf>
    <xf numFmtId="2" fontId="6" fillId="4" borderId="0" xfId="0" applyNumberFormat="1" applyFont="1" applyFill="1" applyBorder="1" applyAlignment="1" applyProtection="1"/>
    <xf numFmtId="10" fontId="6" fillId="4" borderId="0" xfId="0" applyNumberFormat="1" applyFont="1" applyFill="1" applyProtection="1"/>
    <xf numFmtId="0" fontId="6" fillId="4" borderId="0" xfId="0" applyNumberFormat="1" applyFont="1" applyFill="1" applyAlignment="1" applyProtection="1">
      <alignment horizontal="center"/>
    </xf>
    <xf numFmtId="0" fontId="6" fillId="2" borderId="0" xfId="0" applyFont="1" applyFill="1" applyAlignment="1" applyProtection="1">
      <alignment horizontal="center"/>
    </xf>
    <xf numFmtId="0" fontId="24" fillId="2" borderId="0" xfId="0" applyFont="1" applyFill="1" applyProtection="1"/>
    <xf numFmtId="2" fontId="6" fillId="2" borderId="53" xfId="0" applyNumberFormat="1" applyFont="1" applyFill="1" applyBorder="1" applyAlignment="1" applyProtection="1">
      <alignment horizontal="center" vertical="center"/>
    </xf>
    <xf numFmtId="0" fontId="6" fillId="2" borderId="47" xfId="0" applyFont="1" applyFill="1" applyBorder="1" applyProtection="1"/>
    <xf numFmtId="168" fontId="24" fillId="0" borderId="5" xfId="0" applyNumberFormat="1" applyFont="1" applyBorder="1" applyAlignment="1">
      <alignment horizontal="center"/>
    </xf>
    <xf numFmtId="168" fontId="24" fillId="0" borderId="24" xfId="0" applyNumberFormat="1" applyFont="1" applyBorder="1" applyAlignment="1">
      <alignment horizontal="center"/>
    </xf>
    <xf numFmtId="0" fontId="6" fillId="2" borderId="0" xfId="0" applyFont="1" applyFill="1" applyBorder="1" applyAlignment="1" applyProtection="1">
      <alignment horizontal="center"/>
    </xf>
    <xf numFmtId="0" fontId="6" fillId="2" borderId="0" xfId="0" applyFont="1" applyFill="1" applyBorder="1" applyAlignment="1" applyProtection="1">
      <alignment horizontal="left" vertical="center"/>
    </xf>
    <xf numFmtId="0" fontId="24" fillId="0" borderId="0" xfId="0" applyFont="1" applyBorder="1" applyAlignment="1"/>
    <xf numFmtId="0" fontId="30" fillId="0" borderId="0" xfId="0" applyFont="1" applyBorder="1" applyAlignment="1"/>
    <xf numFmtId="0" fontId="9" fillId="0" borderId="0" xfId="0" applyFont="1" applyBorder="1" applyAlignment="1">
      <alignment vertical="center"/>
    </xf>
    <xf numFmtId="0" fontId="33" fillId="0" borderId="0" xfId="0" applyFont="1" applyBorder="1" applyAlignment="1"/>
    <xf numFmtId="0" fontId="53" fillId="0" borderId="30" xfId="0" applyFont="1" applyBorder="1" applyAlignment="1">
      <alignment vertical="center"/>
    </xf>
    <xf numFmtId="0" fontId="53" fillId="0" borderId="31" xfId="0" applyFont="1" applyBorder="1" applyAlignment="1">
      <alignment vertical="center"/>
    </xf>
    <xf numFmtId="0" fontId="53" fillId="0" borderId="32" xfId="0" applyFont="1" applyBorder="1" applyAlignment="1">
      <alignment vertical="center"/>
    </xf>
    <xf numFmtId="0" fontId="24" fillId="0" borderId="5" xfId="0" applyFont="1" applyFill="1" applyBorder="1" applyAlignment="1">
      <alignment horizontal="center"/>
    </xf>
    <xf numFmtId="168" fontId="24" fillId="0" borderId="5" xfId="0" applyNumberFormat="1" applyFont="1" applyFill="1" applyBorder="1" applyAlignment="1">
      <alignment horizontal="center"/>
    </xf>
    <xf numFmtId="170" fontId="24" fillId="0" borderId="5" xfId="0" applyNumberFormat="1" applyFont="1" applyFill="1" applyBorder="1" applyAlignment="1">
      <alignment horizontal="center"/>
    </xf>
    <xf numFmtId="170" fontId="24" fillId="0" borderId="14" xfId="0" applyNumberFormat="1" applyFont="1" applyFill="1" applyBorder="1" applyAlignment="1">
      <alignment horizontal="center"/>
    </xf>
    <xf numFmtId="0" fontId="15" fillId="10" borderId="5" xfId="0" applyFont="1" applyFill="1" applyBorder="1" applyAlignment="1">
      <alignment horizontal="center"/>
    </xf>
    <xf numFmtId="0" fontId="6" fillId="4" borderId="0" xfId="0" applyFont="1" applyFill="1" applyBorder="1" applyProtection="1"/>
    <xf numFmtId="0" fontId="6" fillId="4" borderId="0" xfId="0" applyFont="1" applyFill="1" applyBorder="1" applyAlignment="1" applyProtection="1">
      <alignment horizontal="center"/>
    </xf>
    <xf numFmtId="10" fontId="6" fillId="4" borderId="0" xfId="0" applyNumberFormat="1" applyFont="1" applyFill="1" applyBorder="1" applyProtection="1"/>
    <xf numFmtId="10" fontId="6" fillId="4" borderId="0" xfId="0" applyNumberFormat="1" applyFont="1" applyFill="1" applyBorder="1" applyAlignment="1" applyProtection="1">
      <alignment horizontal="right"/>
    </xf>
    <xf numFmtId="172" fontId="1" fillId="4" borderId="0" xfId="0" applyNumberFormat="1" applyFont="1" applyFill="1" applyBorder="1" applyAlignment="1" applyProtection="1">
      <alignment horizontal="right"/>
    </xf>
    <xf numFmtId="2" fontId="6" fillId="4" borderId="0" xfId="0" applyNumberFormat="1" applyFont="1" applyFill="1" applyBorder="1" applyAlignment="1" applyProtection="1">
      <alignment horizontal="right"/>
    </xf>
    <xf numFmtId="0" fontId="10" fillId="4" borderId="0" xfId="0" applyFont="1" applyFill="1" applyBorder="1" applyAlignment="1" applyProtection="1">
      <alignment vertical="center" textRotation="180" wrapText="1"/>
    </xf>
    <xf numFmtId="9" fontId="6" fillId="4" borderId="0" xfId="0" applyNumberFormat="1" applyFont="1" applyFill="1" applyBorder="1" applyAlignment="1" applyProtection="1">
      <alignment horizontal="center"/>
    </xf>
    <xf numFmtId="170" fontId="6" fillId="4" borderId="0" xfId="0" applyNumberFormat="1" applyFont="1" applyFill="1" applyBorder="1" applyAlignment="1">
      <alignment horizontal="center"/>
    </xf>
    <xf numFmtId="164" fontId="6" fillId="2" borderId="6" xfId="2" applyNumberFormat="1" applyFont="1" applyFill="1" applyBorder="1" applyAlignment="1" applyProtection="1">
      <alignment vertical="center"/>
    </xf>
    <xf numFmtId="0" fontId="6" fillId="2" borderId="6" xfId="0" applyFont="1" applyFill="1" applyBorder="1" applyAlignment="1" applyProtection="1"/>
    <xf numFmtId="1" fontId="6" fillId="2" borderId="6" xfId="0" applyNumberFormat="1" applyFont="1" applyFill="1" applyBorder="1" applyAlignment="1" applyProtection="1">
      <alignment horizontal="center"/>
    </xf>
    <xf numFmtId="0" fontId="11" fillId="4" borderId="0" xfId="0" applyFont="1" applyFill="1" applyAlignment="1" applyProtection="1">
      <alignment horizontal="center"/>
    </xf>
    <xf numFmtId="173" fontId="11" fillId="4" borderId="0" xfId="0" applyNumberFormat="1" applyFont="1" applyFill="1" applyAlignment="1" applyProtection="1">
      <alignment horizontal="right"/>
    </xf>
    <xf numFmtId="0" fontId="11" fillId="4" borderId="0" xfId="0" applyFont="1" applyFill="1" applyProtection="1"/>
    <xf numFmtId="0" fontId="11" fillId="13" borderId="5" xfId="0" applyFont="1" applyFill="1" applyBorder="1" applyProtection="1"/>
    <xf numFmtId="173" fontId="11" fillId="13" borderId="5" xfId="0" applyNumberFormat="1" applyFont="1" applyFill="1" applyBorder="1" applyProtection="1"/>
    <xf numFmtId="0" fontId="2" fillId="2" borderId="0" xfId="0" applyFont="1" applyFill="1" applyBorder="1" applyProtection="1"/>
    <xf numFmtId="0" fontId="2" fillId="2" borderId="0" xfId="0" applyFont="1" applyFill="1" applyBorder="1" applyAlignment="1" applyProtection="1"/>
    <xf numFmtId="10" fontId="6" fillId="4" borderId="0" xfId="2" applyNumberFormat="1" applyFont="1" applyFill="1" applyBorder="1" applyProtection="1"/>
    <xf numFmtId="10" fontId="6" fillId="4" borderId="0" xfId="0" applyNumberFormat="1" applyFont="1" applyFill="1" applyBorder="1" applyAlignment="1" applyProtection="1"/>
    <xf numFmtId="0" fontId="11" fillId="13" borderId="20" xfId="0" applyFont="1" applyFill="1" applyBorder="1" applyProtection="1"/>
    <xf numFmtId="173" fontId="11" fillId="13" borderId="24" xfId="0" applyNumberFormat="1" applyFont="1" applyFill="1" applyBorder="1" applyProtection="1"/>
    <xf numFmtId="0" fontId="11" fillId="2" borderId="10" xfId="0" applyFont="1" applyFill="1" applyBorder="1" applyAlignment="1" applyProtection="1">
      <alignment horizontal="center"/>
    </xf>
    <xf numFmtId="0" fontId="11" fillId="2" borderId="11" xfId="0" applyFont="1" applyFill="1" applyBorder="1" applyAlignment="1" applyProtection="1">
      <alignment horizontal="center"/>
    </xf>
    <xf numFmtId="0" fontId="11" fillId="2" borderId="12" xfId="0" applyFont="1" applyFill="1" applyBorder="1" applyAlignment="1" applyProtection="1">
      <alignment horizontal="center"/>
    </xf>
    <xf numFmtId="0" fontId="11" fillId="2" borderId="20" xfId="0" applyFont="1" applyFill="1" applyBorder="1" applyProtection="1"/>
    <xf numFmtId="0" fontId="11" fillId="2" borderId="5" xfId="0" applyFont="1" applyFill="1" applyBorder="1" applyProtection="1"/>
    <xf numFmtId="173" fontId="11" fillId="2" borderId="24" xfId="0" applyNumberFormat="1" applyFont="1" applyFill="1" applyBorder="1" applyProtection="1"/>
    <xf numFmtId="0" fontId="11" fillId="2" borderId="13" xfId="0" applyFont="1" applyFill="1" applyBorder="1" applyProtection="1"/>
    <xf numFmtId="0" fontId="11" fillId="2" borderId="14" xfId="0" applyFont="1" applyFill="1" applyBorder="1" applyProtection="1"/>
    <xf numFmtId="173" fontId="11" fillId="2" borderId="15" xfId="0" applyNumberFormat="1" applyFont="1" applyFill="1" applyBorder="1" applyProtection="1"/>
    <xf numFmtId="0" fontId="11" fillId="2" borderId="0" xfId="0" applyFont="1" applyFill="1" applyBorder="1" applyProtection="1"/>
    <xf numFmtId="169" fontId="11" fillId="13" borderId="5" xfId="0" applyNumberFormat="1" applyFont="1" applyFill="1" applyBorder="1" applyAlignment="1" applyProtection="1">
      <alignment vertical="center"/>
    </xf>
    <xf numFmtId="0" fontId="11" fillId="4" borderId="0" xfId="0" applyFont="1" applyFill="1" applyBorder="1" applyProtection="1"/>
    <xf numFmtId="10" fontId="11" fillId="4" borderId="0" xfId="0" applyNumberFormat="1" applyFont="1" applyFill="1" applyBorder="1" applyProtection="1"/>
    <xf numFmtId="173" fontId="11" fillId="4" borderId="0" xfId="0" applyNumberFormat="1" applyFont="1" applyFill="1" applyBorder="1" applyProtection="1"/>
    <xf numFmtId="0" fontId="11" fillId="13" borderId="35" xfId="0" applyFont="1" applyFill="1" applyBorder="1" applyAlignment="1" applyProtection="1">
      <alignment vertical="center"/>
    </xf>
    <xf numFmtId="0" fontId="11" fillId="13" borderId="52" xfId="0" applyFont="1" applyFill="1" applyBorder="1" applyAlignment="1" applyProtection="1">
      <alignment horizontal="left" vertical="center"/>
    </xf>
    <xf numFmtId="169" fontId="29" fillId="13" borderId="0" xfId="2" quotePrefix="1" applyNumberFormat="1" applyFont="1" applyFill="1" applyBorder="1" applyAlignment="1" applyProtection="1">
      <alignment horizontal="center" vertical="center"/>
    </xf>
    <xf numFmtId="10" fontId="11" fillId="13" borderId="5" xfId="0" applyNumberFormat="1" applyFont="1" applyFill="1" applyBorder="1" applyAlignment="1" applyProtection="1">
      <alignment vertical="center"/>
    </xf>
    <xf numFmtId="0" fontId="29" fillId="2" borderId="0" xfId="0" applyFont="1" applyFill="1" applyBorder="1" applyAlignment="1" applyProtection="1">
      <alignment horizontal="center" vertical="center"/>
    </xf>
    <xf numFmtId="0" fontId="6" fillId="2" borderId="0" xfId="0" applyFont="1" applyFill="1" applyBorder="1" applyAlignment="1" applyProtection="1">
      <alignment vertical="center"/>
    </xf>
    <xf numFmtId="173" fontId="11" fillId="2" borderId="5" xfId="0" applyNumberFormat="1" applyFont="1" applyFill="1" applyBorder="1" applyProtection="1"/>
    <xf numFmtId="173" fontId="11" fillId="2" borderId="14" xfId="0" applyNumberFormat="1" applyFont="1" applyFill="1" applyBorder="1" applyProtection="1"/>
    <xf numFmtId="0" fontId="6" fillId="2" borderId="6" xfId="0" applyFont="1" applyFill="1" applyBorder="1" applyAlignment="1" applyProtection="1">
      <alignment vertical="center"/>
    </xf>
    <xf numFmtId="0" fontId="24" fillId="0" borderId="0" xfId="0" applyFont="1" applyFill="1" applyBorder="1" applyAlignment="1">
      <alignment horizontal="center"/>
    </xf>
    <xf numFmtId="0" fontId="31" fillId="0" borderId="0" xfId="0" applyFont="1" applyFill="1" applyBorder="1" applyAlignment="1">
      <alignment horizontal="center" vertical="center"/>
    </xf>
    <xf numFmtId="0" fontId="24" fillId="0" borderId="0" xfId="2" applyNumberFormat="1" applyFont="1" applyFill="1" applyBorder="1" applyAlignment="1">
      <alignment horizontal="center"/>
    </xf>
    <xf numFmtId="170" fontId="24" fillId="0" borderId="0" xfId="0" applyNumberFormat="1" applyFont="1" applyFill="1" applyBorder="1" applyAlignment="1">
      <alignment horizontal="center"/>
    </xf>
    <xf numFmtId="171" fontId="24" fillId="0" borderId="0" xfId="0" applyNumberFormat="1" applyFont="1" applyFill="1" applyBorder="1" applyAlignment="1">
      <alignment horizontal="center"/>
    </xf>
    <xf numFmtId="170" fontId="24" fillId="0" borderId="0" xfId="0" applyNumberFormat="1" applyFont="1" applyFill="1" applyBorder="1"/>
    <xf numFmtId="0" fontId="24" fillId="0" borderId="0" xfId="0" applyNumberFormat="1" applyFont="1" applyFill="1" applyBorder="1" applyAlignment="1">
      <alignment horizontal="center"/>
    </xf>
    <xf numFmtId="1" fontId="24" fillId="0" borderId="0" xfId="0" applyNumberFormat="1" applyFont="1" applyFill="1" applyBorder="1" applyAlignment="1">
      <alignment horizontal="center"/>
    </xf>
    <xf numFmtId="168" fontId="24" fillId="0" borderId="0" xfId="0" applyNumberFormat="1" applyFont="1" applyFill="1" applyBorder="1" applyAlignment="1">
      <alignment horizontal="center"/>
    </xf>
    <xf numFmtId="0" fontId="30" fillId="0" borderId="0" xfId="0" applyFont="1" applyFill="1" applyBorder="1" applyAlignment="1"/>
    <xf numFmtId="0" fontId="9" fillId="0" borderId="0" xfId="0" applyFont="1" applyFill="1" applyBorder="1" applyAlignment="1">
      <alignment vertical="center"/>
    </xf>
    <xf numFmtId="0" fontId="33" fillId="0" borderId="0" xfId="0" applyFont="1" applyFill="1" applyBorder="1" applyAlignment="1"/>
    <xf numFmtId="0" fontId="35" fillId="0" borderId="0" xfId="0" applyFont="1" applyFill="1" applyBorder="1" applyAlignment="1">
      <alignment vertical="center"/>
    </xf>
    <xf numFmtId="170" fontId="31" fillId="0" borderId="0" xfId="0" applyNumberFormat="1" applyFont="1" applyFill="1" applyBorder="1" applyAlignment="1">
      <alignment horizontal="center" vertical="center"/>
    </xf>
    <xf numFmtId="0" fontId="34" fillId="0" borderId="0" xfId="0" applyFont="1" applyFill="1" applyBorder="1" applyAlignment="1"/>
    <xf numFmtId="0" fontId="36" fillId="0" borderId="0" xfId="0" applyFont="1" applyFill="1" applyBorder="1" applyAlignment="1">
      <alignment vertical="center"/>
    </xf>
    <xf numFmtId="0" fontId="55" fillId="0" borderId="0" xfId="0" applyFont="1" applyFill="1" applyBorder="1" applyAlignment="1"/>
    <xf numFmtId="0" fontId="49" fillId="0" borderId="0" xfId="0" applyFont="1" applyFill="1" applyBorder="1" applyAlignment="1"/>
    <xf numFmtId="0" fontId="24" fillId="14" borderId="5" xfId="0" applyFont="1" applyFill="1" applyBorder="1" applyAlignment="1">
      <alignment horizontal="center"/>
    </xf>
    <xf numFmtId="1" fontId="24" fillId="14" borderId="5" xfId="0" applyNumberFormat="1" applyFont="1" applyFill="1" applyBorder="1" applyAlignment="1">
      <alignment horizontal="center"/>
    </xf>
    <xf numFmtId="170" fontId="24" fillId="14" borderId="5" xfId="0" applyNumberFormat="1" applyFont="1" applyFill="1" applyBorder="1" applyAlignment="1">
      <alignment horizontal="center"/>
    </xf>
    <xf numFmtId="170" fontId="24" fillId="14" borderId="14" xfId="0" applyNumberFormat="1" applyFont="1" applyFill="1" applyBorder="1" applyAlignment="1">
      <alignment horizontal="center"/>
    </xf>
    <xf numFmtId="0" fontId="24" fillId="14" borderId="5" xfId="0" applyFont="1" applyFill="1" applyBorder="1"/>
    <xf numFmtId="170" fontId="24" fillId="14" borderId="5" xfId="0" applyNumberFormat="1" applyFont="1" applyFill="1" applyBorder="1"/>
    <xf numFmtId="170" fontId="24" fillId="14" borderId="14" xfId="0" applyNumberFormat="1" applyFont="1" applyFill="1" applyBorder="1"/>
    <xf numFmtId="0" fontId="24" fillId="12" borderId="5" xfId="0" applyFont="1" applyFill="1" applyBorder="1" applyAlignment="1">
      <alignment horizontal="center"/>
    </xf>
    <xf numFmtId="168" fontId="24" fillId="12" borderId="5" xfId="0" applyNumberFormat="1" applyFont="1" applyFill="1" applyBorder="1" applyAlignment="1">
      <alignment horizontal="center"/>
    </xf>
    <xf numFmtId="170" fontId="24" fillId="12" borderId="5" xfId="0" applyNumberFormat="1" applyFont="1" applyFill="1" applyBorder="1" applyAlignment="1">
      <alignment horizontal="center"/>
    </xf>
    <xf numFmtId="171" fontId="24" fillId="12" borderId="5" xfId="0" applyNumberFormat="1" applyFont="1" applyFill="1" applyBorder="1" applyAlignment="1">
      <alignment horizontal="center"/>
    </xf>
    <xf numFmtId="170" fontId="24" fillId="12" borderId="14" xfId="0" applyNumberFormat="1" applyFont="1" applyFill="1" applyBorder="1" applyAlignment="1">
      <alignment horizontal="center"/>
    </xf>
    <xf numFmtId="0" fontId="57" fillId="0" borderId="8" xfId="0" applyFont="1" applyBorder="1" applyAlignment="1"/>
    <xf numFmtId="0" fontId="32" fillId="0" borderId="0" xfId="1" applyFont="1" applyAlignment="1" applyProtection="1"/>
    <xf numFmtId="0" fontId="34" fillId="0" borderId="0" xfId="0" applyFont="1" applyBorder="1" applyAlignment="1">
      <alignment horizontal="center"/>
    </xf>
    <xf numFmtId="0" fontId="15" fillId="3" borderId="5" xfId="0" applyFont="1" applyFill="1" applyBorder="1" applyAlignment="1">
      <alignment wrapText="1"/>
    </xf>
    <xf numFmtId="167" fontId="58" fillId="0" borderId="0" xfId="0" applyNumberFormat="1" applyFont="1" applyBorder="1" applyAlignment="1">
      <alignment horizontal="right" vertical="center"/>
    </xf>
    <xf numFmtId="170" fontId="28" fillId="0" borderId="0" xfId="0" applyNumberFormat="1" applyFont="1" applyBorder="1"/>
    <xf numFmtId="170" fontId="28" fillId="0" borderId="0" xfId="0" applyNumberFormat="1" applyFont="1"/>
    <xf numFmtId="170" fontId="59" fillId="0" borderId="0" xfId="1" applyNumberFormat="1" applyFont="1" applyAlignment="1" applyProtection="1"/>
    <xf numFmtId="1" fontId="24" fillId="0" borderId="0" xfId="0" applyNumberFormat="1" applyFont="1" applyAlignment="1">
      <alignment horizontal="center"/>
    </xf>
    <xf numFmtId="0" fontId="60" fillId="2" borderId="7" xfId="0" applyFont="1" applyFill="1" applyBorder="1" applyProtection="1"/>
    <xf numFmtId="0" fontId="6" fillId="2" borderId="12" xfId="0" applyFont="1" applyFill="1" applyBorder="1" applyAlignment="1" applyProtection="1">
      <alignment horizontal="center" vertical="center"/>
    </xf>
    <xf numFmtId="169" fontId="11" fillId="13" borderId="52" xfId="0" applyNumberFormat="1" applyFont="1" applyFill="1" applyBorder="1" applyAlignment="1" applyProtection="1">
      <alignment vertical="center"/>
    </xf>
    <xf numFmtId="0" fontId="1" fillId="4" borderId="0" xfId="0" applyFont="1" applyFill="1" applyBorder="1" applyProtection="1"/>
    <xf numFmtId="2" fontId="1" fillId="4" borderId="0" xfId="0" applyNumberFormat="1" applyFont="1" applyFill="1" applyBorder="1" applyAlignment="1" applyProtection="1">
      <alignment horizontal="center"/>
    </xf>
    <xf numFmtId="10" fontId="1" fillId="4" borderId="0" xfId="0" applyNumberFormat="1" applyFont="1" applyFill="1" applyBorder="1" applyProtection="1"/>
    <xf numFmtId="170" fontId="1" fillId="4" borderId="0" xfId="0" applyNumberFormat="1" applyFont="1" applyFill="1" applyBorder="1" applyAlignment="1">
      <alignment horizontal="center"/>
    </xf>
    <xf numFmtId="0" fontId="10" fillId="2" borderId="10" xfId="0" applyFont="1" applyFill="1" applyBorder="1" applyAlignment="1" applyProtection="1">
      <alignment horizontal="center" vertical="center"/>
    </xf>
    <xf numFmtId="0" fontId="5" fillId="2" borderId="6" xfId="0" applyFont="1" applyFill="1" applyBorder="1" applyAlignment="1" applyProtection="1">
      <alignment vertical="center"/>
    </xf>
    <xf numFmtId="0" fontId="11" fillId="2" borderId="0" xfId="0" applyFont="1" applyFill="1" applyBorder="1" applyAlignment="1" applyProtection="1">
      <alignment horizontal="left"/>
    </xf>
    <xf numFmtId="0" fontId="11" fillId="2" borderId="0" xfId="0" applyFont="1" applyFill="1" applyBorder="1" applyAlignment="1" applyProtection="1">
      <alignment horizontal="center"/>
    </xf>
    <xf numFmtId="0" fontId="29"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11" fillId="2" borderId="0" xfId="0" applyFont="1" applyFill="1" applyBorder="1" applyAlignment="1" applyProtection="1">
      <alignment vertical="center"/>
    </xf>
    <xf numFmtId="0" fontId="11" fillId="2" borderId="4" xfId="0" applyFont="1" applyFill="1" applyBorder="1" applyAlignment="1" applyProtection="1">
      <alignment horizontal="left" vertical="center"/>
    </xf>
    <xf numFmtId="0" fontId="11" fillId="2" borderId="0" xfId="0" applyFont="1" applyFill="1" applyBorder="1" applyAlignment="1" applyProtection="1">
      <alignment horizontal="left" vertical="center"/>
    </xf>
    <xf numFmtId="0" fontId="29" fillId="2" borderId="4" xfId="0" applyFont="1" applyFill="1" applyBorder="1" applyAlignment="1" applyProtection="1">
      <alignment horizontal="left" vertical="center"/>
    </xf>
    <xf numFmtId="0" fontId="29" fillId="2" borderId="0" xfId="0" applyFont="1" applyFill="1" applyBorder="1" applyAlignment="1" applyProtection="1">
      <alignment horizontal="left" vertical="center"/>
    </xf>
    <xf numFmtId="0" fontId="29" fillId="2" borderId="0" xfId="0" quotePrefix="1" applyFont="1" applyFill="1" applyBorder="1" applyAlignment="1" applyProtection="1">
      <alignment horizontal="left" vertical="center"/>
    </xf>
    <xf numFmtId="1" fontId="11" fillId="2" borderId="0" xfId="2" applyNumberFormat="1" applyFont="1" applyFill="1" applyBorder="1" applyAlignment="1" applyProtection="1">
      <alignment horizontal="left" vertical="center"/>
    </xf>
    <xf numFmtId="0" fontId="11" fillId="2" borderId="0" xfId="2" applyNumberFormat="1" applyFont="1" applyFill="1" applyBorder="1" applyAlignment="1" applyProtection="1">
      <alignment horizontal="left" vertical="center"/>
    </xf>
    <xf numFmtId="1" fontId="11" fillId="2" borderId="0" xfId="0" applyNumberFormat="1" applyFont="1" applyFill="1" applyBorder="1" applyAlignment="1" applyProtection="1">
      <alignment horizontal="left" vertical="center"/>
    </xf>
    <xf numFmtId="1" fontId="56" fillId="2" borderId="0" xfId="0" applyNumberFormat="1" applyFont="1" applyFill="1" applyBorder="1" applyAlignment="1" applyProtection="1">
      <alignment horizontal="left" vertical="center"/>
    </xf>
    <xf numFmtId="167" fontId="11" fillId="2" borderId="0" xfId="0" applyNumberFormat="1" applyFont="1" applyFill="1" applyBorder="1" applyAlignment="1" applyProtection="1">
      <alignment horizontal="left" vertical="center"/>
    </xf>
    <xf numFmtId="166" fontId="11" fillId="2" borderId="0" xfId="0" applyNumberFormat="1" applyFont="1" applyFill="1" applyBorder="1" applyAlignment="1" applyProtection="1">
      <alignment horizontal="left" vertical="center"/>
    </xf>
    <xf numFmtId="0" fontId="65" fillId="2" borderId="4" xfId="0" applyFont="1" applyFill="1" applyBorder="1" applyAlignment="1" applyProtection="1">
      <alignment horizontal="left" vertical="center"/>
    </xf>
    <xf numFmtId="168" fontId="11" fillId="2" borderId="0" xfId="0" applyNumberFormat="1" applyFont="1" applyFill="1" applyBorder="1" applyAlignment="1" applyProtection="1">
      <alignment horizontal="left" vertical="center"/>
    </xf>
    <xf numFmtId="0" fontId="10" fillId="2" borderId="11" xfId="0" applyFont="1" applyFill="1" applyBorder="1" applyAlignment="1" applyProtection="1">
      <alignment horizontal="center" vertical="center"/>
    </xf>
    <xf numFmtId="0" fontId="10" fillId="2" borderId="12" xfId="0" applyFont="1" applyFill="1" applyBorder="1" applyAlignment="1" applyProtection="1">
      <alignment horizontal="center" vertical="center"/>
    </xf>
    <xf numFmtId="0" fontId="10" fillId="13" borderId="20" xfId="0" applyFont="1" applyFill="1" applyBorder="1" applyAlignment="1" applyProtection="1">
      <alignment horizontal="center" vertical="center"/>
    </xf>
    <xf numFmtId="0" fontId="10" fillId="3" borderId="5" xfId="0" applyFont="1" applyFill="1" applyBorder="1" applyAlignment="1" applyProtection="1">
      <alignment horizontal="center" vertical="center"/>
      <protection locked="0"/>
    </xf>
    <xf numFmtId="10" fontId="10" fillId="3" borderId="24" xfId="2" applyNumberFormat="1" applyFont="1" applyFill="1" applyBorder="1" applyAlignment="1" applyProtection="1">
      <alignment horizontal="center" vertical="center"/>
      <protection locked="0"/>
    </xf>
    <xf numFmtId="1" fontId="10" fillId="3" borderId="14" xfId="0" applyNumberFormat="1" applyFont="1" applyFill="1" applyBorder="1" applyAlignment="1" applyProtection="1">
      <alignment horizontal="center" vertical="center"/>
      <protection locked="0"/>
    </xf>
    <xf numFmtId="10" fontId="10" fillId="3" borderId="15" xfId="2" applyNumberFormat="1" applyFont="1" applyFill="1" applyBorder="1" applyAlignment="1" applyProtection="1">
      <alignment horizontal="center" vertical="center"/>
      <protection locked="0"/>
    </xf>
    <xf numFmtId="0" fontId="11" fillId="2" borderId="0" xfId="0" applyFont="1" applyFill="1" applyBorder="1" applyAlignment="1" applyProtection="1"/>
    <xf numFmtId="0" fontId="29" fillId="2" borderId="0" xfId="0" applyFont="1" applyFill="1" applyBorder="1" applyAlignment="1" applyProtection="1">
      <alignment horizontal="center"/>
    </xf>
    <xf numFmtId="0" fontId="29" fillId="2" borderId="6" xfId="0" applyFont="1" applyFill="1" applyBorder="1" applyAlignment="1" applyProtection="1">
      <alignment horizontal="center"/>
    </xf>
    <xf numFmtId="166" fontId="29" fillId="2" borderId="0" xfId="0" applyNumberFormat="1" applyFont="1" applyFill="1" applyBorder="1" applyAlignment="1" applyProtection="1">
      <alignment horizontal="center" vertical="center"/>
    </xf>
    <xf numFmtId="9" fontId="29" fillId="2" borderId="0" xfId="2" applyFont="1" applyFill="1" applyBorder="1" applyAlignment="1" applyProtection="1">
      <alignment horizontal="center" vertical="center"/>
    </xf>
    <xf numFmtId="0" fontId="29" fillId="2" borderId="52" xfId="0" applyFont="1" applyFill="1" applyBorder="1" applyAlignment="1" applyProtection="1">
      <alignment horizontal="left" vertical="center"/>
    </xf>
    <xf numFmtId="1" fontId="29" fillId="2" borderId="35" xfId="0" applyNumberFormat="1" applyFont="1" applyFill="1" applyBorder="1" applyAlignment="1" applyProtection="1">
      <alignment horizontal="left" vertical="center"/>
    </xf>
    <xf numFmtId="1" fontId="29" fillId="2" borderId="54" xfId="0" applyNumberFormat="1" applyFont="1" applyFill="1" applyBorder="1" applyAlignment="1" applyProtection="1">
      <alignment horizontal="center" vertical="center"/>
    </xf>
    <xf numFmtId="9" fontId="29" fillId="2" borderId="35" xfId="2" applyFont="1" applyFill="1" applyBorder="1" applyAlignment="1" applyProtection="1">
      <alignment horizontal="center" vertical="center"/>
    </xf>
    <xf numFmtId="0" fontId="11" fillId="3" borderId="0" xfId="0" applyFont="1" applyFill="1" applyBorder="1" applyAlignment="1" applyProtection="1">
      <alignment horizontal="center" vertical="center"/>
      <protection locked="0"/>
    </xf>
    <xf numFmtId="10" fontId="11" fillId="2" borderId="5" xfId="0" applyNumberFormat="1" applyFont="1" applyFill="1" applyBorder="1" applyProtection="1"/>
    <xf numFmtId="10" fontId="11" fillId="13" borderId="5" xfId="0" applyNumberFormat="1" applyFont="1" applyFill="1" applyBorder="1" applyProtection="1"/>
    <xf numFmtId="10" fontId="11" fillId="2" borderId="14" xfId="0" applyNumberFormat="1" applyFont="1" applyFill="1" applyBorder="1" applyProtection="1"/>
    <xf numFmtId="169" fontId="11" fillId="4" borderId="0" xfId="0" applyNumberFormat="1" applyFont="1" applyFill="1" applyAlignment="1" applyProtection="1">
      <alignment horizontal="right"/>
    </xf>
    <xf numFmtId="0" fontId="29" fillId="2" borderId="10" xfId="0" applyFont="1" applyFill="1" applyBorder="1" applyAlignment="1" applyProtection="1">
      <alignment horizontal="center" vertical="center"/>
    </xf>
    <xf numFmtId="10" fontId="29" fillId="2" borderId="12" xfId="0" applyNumberFormat="1" applyFont="1" applyFill="1" applyBorder="1" applyAlignment="1" applyProtection="1">
      <alignment horizontal="center" vertical="center"/>
    </xf>
    <xf numFmtId="1" fontId="29" fillId="2" borderId="20" xfId="0" applyNumberFormat="1" applyFont="1" applyFill="1" applyBorder="1" applyAlignment="1" applyProtection="1">
      <alignment horizontal="center" vertical="center"/>
    </xf>
    <xf numFmtId="10" fontId="29" fillId="2" borderId="24" xfId="0" applyNumberFormat="1" applyFont="1" applyFill="1" applyBorder="1" applyAlignment="1" applyProtection="1">
      <alignment horizontal="center" vertical="center"/>
    </xf>
    <xf numFmtId="0" fontId="29" fillId="2" borderId="13" xfId="0" applyFont="1" applyFill="1" applyBorder="1" applyAlignment="1" applyProtection="1">
      <alignment horizontal="center" vertical="center"/>
    </xf>
    <xf numFmtId="172" fontId="29" fillId="2" borderId="15" xfId="2" applyNumberFormat="1" applyFont="1" applyFill="1" applyBorder="1" applyAlignment="1" applyProtection="1">
      <alignment horizontal="center"/>
    </xf>
    <xf numFmtId="0" fontId="11" fillId="2" borderId="0" xfId="0" applyFont="1" applyFill="1" applyAlignment="1" applyProtection="1"/>
    <xf numFmtId="0" fontId="10" fillId="13" borderId="20" xfId="0" quotePrefix="1" applyFont="1" applyFill="1" applyBorder="1" applyAlignment="1" applyProtection="1">
      <alignment horizontal="center" vertical="center"/>
    </xf>
    <xf numFmtId="168" fontId="11" fillId="3" borderId="0" xfId="0" applyNumberFormat="1" applyFont="1" applyFill="1" applyBorder="1" applyAlignment="1" applyProtection="1">
      <alignment horizontal="center"/>
      <protection locked="0"/>
    </xf>
    <xf numFmtId="2" fontId="11" fillId="2" borderId="0" xfId="0" applyNumberFormat="1" applyFont="1" applyFill="1" applyBorder="1" applyAlignment="1" applyProtection="1">
      <alignment horizontal="left" vertical="center"/>
    </xf>
    <xf numFmtId="0" fontId="6" fillId="3" borderId="35" xfId="0" applyFont="1" applyFill="1" applyBorder="1" applyAlignment="1" applyProtection="1">
      <alignment horizontal="center" vertical="center"/>
      <protection locked="0"/>
    </xf>
    <xf numFmtId="0" fontId="22" fillId="2" borderId="35" xfId="0" applyFont="1" applyFill="1" applyBorder="1" applyAlignment="1" applyProtection="1">
      <alignment horizontal="center" vertical="center" wrapText="1"/>
    </xf>
    <xf numFmtId="0" fontId="6" fillId="3" borderId="52" xfId="0" applyFont="1" applyFill="1" applyBorder="1" applyAlignment="1" applyProtection="1">
      <alignment horizontal="center" vertical="center"/>
      <protection locked="0"/>
    </xf>
    <xf numFmtId="0" fontId="22" fillId="2" borderId="52" xfId="0" applyFont="1" applyFill="1" applyBorder="1" applyAlignment="1" applyProtection="1">
      <alignment horizontal="center" vertical="center" wrapText="1"/>
    </xf>
    <xf numFmtId="164" fontId="6" fillId="2" borderId="30" xfId="2" applyNumberFormat="1" applyFont="1" applyFill="1" applyBorder="1" applyAlignment="1" applyProtection="1">
      <alignment horizontal="center" vertical="center"/>
    </xf>
    <xf numFmtId="2" fontId="6" fillId="2" borderId="53" xfId="2" applyNumberFormat="1" applyFont="1" applyFill="1" applyBorder="1" applyAlignment="1" applyProtection="1">
      <alignment horizontal="center" vertical="center"/>
    </xf>
    <xf numFmtId="168" fontId="6" fillId="3" borderId="20" xfId="0" applyNumberFormat="1"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wrapText="1"/>
    </xf>
    <xf numFmtId="2" fontId="6" fillId="2" borderId="13" xfId="2" applyNumberFormat="1" applyFont="1" applyFill="1" applyBorder="1" applyAlignment="1" applyProtection="1">
      <alignment horizontal="center" vertical="center"/>
    </xf>
    <xf numFmtId="0" fontId="11" fillId="2" borderId="0" xfId="0" applyFont="1" applyFill="1" applyBorder="1" applyAlignment="1" applyProtection="1">
      <alignment horizontal="left"/>
    </xf>
    <xf numFmtId="0" fontId="24" fillId="2" borderId="0" xfId="0" applyFont="1" applyFill="1"/>
    <xf numFmtId="0" fontId="32" fillId="2" borderId="0" xfId="1" applyFont="1" applyFill="1" applyAlignment="1" applyProtection="1"/>
    <xf numFmtId="0" fontId="24" fillId="2" borderId="4" xfId="0" applyFont="1" applyFill="1" applyBorder="1" applyProtection="1"/>
    <xf numFmtId="0" fontId="24" fillId="2" borderId="4" xfId="0" applyNumberFormat="1" applyFont="1" applyFill="1" applyBorder="1" applyProtection="1"/>
    <xf numFmtId="0" fontId="32" fillId="2" borderId="0" xfId="1" applyFont="1" applyFill="1" applyBorder="1" applyAlignment="1" applyProtection="1">
      <alignment horizontal="left"/>
    </xf>
    <xf numFmtId="165" fontId="30" fillId="2" borderId="0" xfId="0" applyNumberFormat="1" applyFont="1" applyFill="1" applyBorder="1" applyAlignment="1" applyProtection="1">
      <alignment vertical="center"/>
    </xf>
    <xf numFmtId="0" fontId="39" fillId="2" borderId="0" xfId="1" applyFont="1" applyFill="1" applyBorder="1" applyAlignment="1" applyProtection="1">
      <alignment vertical="center"/>
    </xf>
    <xf numFmtId="0" fontId="32" fillId="2" borderId="0" xfId="1" applyFont="1" applyFill="1" applyBorder="1" applyAlignment="1" applyProtection="1">
      <alignment vertical="center"/>
    </xf>
    <xf numFmtId="0" fontId="24" fillId="2" borderId="0" xfId="0" applyFont="1" applyFill="1" applyBorder="1" applyProtection="1"/>
    <xf numFmtId="0" fontId="68" fillId="2" borderId="0" xfId="1" applyFont="1" applyFill="1" applyBorder="1" applyAlignment="1" applyProtection="1">
      <alignment horizontal="left"/>
    </xf>
    <xf numFmtId="0" fontId="68" fillId="2" borderId="0" xfId="1" applyFont="1" applyFill="1" applyBorder="1" applyAlignment="1" applyProtection="1"/>
    <xf numFmtId="0" fontId="25" fillId="11" borderId="52" xfId="0" applyFont="1" applyFill="1" applyBorder="1" applyAlignment="1">
      <alignment horizontal="center" vertical="center" wrapText="1"/>
    </xf>
    <xf numFmtId="0" fontId="25" fillId="11" borderId="54" xfId="0" applyFont="1" applyFill="1" applyBorder="1" applyAlignment="1">
      <alignment horizontal="center" vertical="center" wrapText="1"/>
    </xf>
    <xf numFmtId="0" fontId="25" fillId="11" borderId="35" xfId="0" applyFont="1" applyFill="1" applyBorder="1" applyAlignment="1">
      <alignment horizontal="center" vertical="center" wrapText="1"/>
    </xf>
    <xf numFmtId="0" fontId="70" fillId="2" borderId="0" xfId="0" applyFont="1" applyFill="1" applyAlignment="1" applyProtection="1">
      <alignment horizontal="center" vertical="center"/>
    </xf>
    <xf numFmtId="2" fontId="67" fillId="2" borderId="0" xfId="0" applyNumberFormat="1" applyFont="1" applyFill="1" applyBorder="1" applyAlignment="1" applyProtection="1">
      <alignment horizontal="center" vertical="center"/>
    </xf>
    <xf numFmtId="0" fontId="67" fillId="2" borderId="0" xfId="0" applyFont="1" applyFill="1" applyBorder="1" applyAlignment="1" applyProtection="1">
      <alignment horizontal="left" vertical="center"/>
    </xf>
    <xf numFmtId="164" fontId="67" fillId="2" borderId="0" xfId="2" applyNumberFormat="1" applyFont="1" applyFill="1" applyBorder="1" applyAlignment="1" applyProtection="1">
      <alignment horizontal="center" vertical="center"/>
    </xf>
    <xf numFmtId="0" fontId="25" fillId="6" borderId="3" xfId="0" applyFont="1" applyFill="1" applyBorder="1" applyAlignment="1" applyProtection="1"/>
    <xf numFmtId="0" fontId="0" fillId="0" borderId="0" xfId="0" applyProtection="1"/>
    <xf numFmtId="0" fontId="0" fillId="6" borderId="4" xfId="0" applyFill="1" applyBorder="1" applyProtection="1"/>
    <xf numFmtId="0" fontId="0" fillId="6" borderId="0" xfId="0" applyFill="1" applyBorder="1" applyProtection="1"/>
    <xf numFmtId="0" fontId="0" fillId="6" borderId="6" xfId="0" applyFill="1" applyBorder="1" applyProtection="1"/>
    <xf numFmtId="167" fontId="24" fillId="3" borderId="0" xfId="0" applyNumberFormat="1" applyFont="1" applyFill="1" applyBorder="1" applyAlignment="1" applyProtection="1">
      <alignment horizontal="center"/>
    </xf>
    <xf numFmtId="0" fontId="24" fillId="6" borderId="0" xfId="0" applyFont="1" applyFill="1" applyBorder="1" applyAlignment="1" applyProtection="1">
      <alignment horizontal="center"/>
    </xf>
    <xf numFmtId="0" fontId="24" fillId="3" borderId="0" xfId="0" applyFont="1" applyFill="1" applyBorder="1" applyAlignment="1" applyProtection="1">
      <alignment horizontal="center"/>
    </xf>
    <xf numFmtId="2" fontId="24" fillId="6" borderId="0" xfId="0" applyNumberFormat="1" applyFont="1" applyFill="1" applyBorder="1" applyAlignment="1" applyProtection="1">
      <alignment horizontal="center"/>
    </xf>
    <xf numFmtId="167" fontId="37" fillId="6" borderId="0" xfId="0" applyNumberFormat="1" applyFont="1" applyFill="1" applyBorder="1" applyAlignment="1" applyProtection="1">
      <alignment horizontal="center"/>
    </xf>
    <xf numFmtId="0" fontId="37" fillId="6" borderId="0" xfId="0" applyFont="1" applyFill="1" applyBorder="1" applyAlignment="1" applyProtection="1">
      <alignment horizontal="center"/>
    </xf>
    <xf numFmtId="0" fontId="24" fillId="6" borderId="0" xfId="0" applyFont="1" applyFill="1" applyBorder="1" applyAlignment="1" applyProtection="1"/>
    <xf numFmtId="0" fontId="0" fillId="6" borderId="29" xfId="0" applyFill="1" applyBorder="1" applyProtection="1"/>
    <xf numFmtId="0" fontId="0" fillId="6" borderId="43" xfId="0" applyFill="1" applyBorder="1" applyProtection="1"/>
    <xf numFmtId="0" fontId="15" fillId="7" borderId="1" xfId="0" applyFont="1" applyFill="1" applyBorder="1" applyProtection="1"/>
    <xf numFmtId="0" fontId="15" fillId="7" borderId="2" xfId="0" applyFont="1" applyFill="1" applyBorder="1" applyProtection="1"/>
    <xf numFmtId="0" fontId="15" fillId="7" borderId="3" xfId="0" applyFont="1" applyFill="1" applyBorder="1" applyProtection="1"/>
    <xf numFmtId="0" fontId="0" fillId="7" borderId="1" xfId="0" applyFill="1" applyBorder="1" applyProtection="1"/>
    <xf numFmtId="0" fontId="0" fillId="7" borderId="2" xfId="0" applyFill="1" applyBorder="1" applyProtection="1"/>
    <xf numFmtId="0" fontId="0" fillId="7" borderId="3" xfId="0" applyFill="1" applyBorder="1" applyProtection="1"/>
    <xf numFmtId="0" fontId="0" fillId="8" borderId="42" xfId="0" applyFill="1" applyBorder="1" applyProtection="1"/>
    <xf numFmtId="0" fontId="0" fillId="8" borderId="29" xfId="0" applyFill="1" applyBorder="1" applyProtection="1"/>
    <xf numFmtId="0" fontId="0" fillId="8" borderId="43" xfId="0" applyFill="1" applyBorder="1" applyProtection="1"/>
    <xf numFmtId="0" fontId="0" fillId="8" borderId="4" xfId="0" applyFill="1" applyBorder="1" applyProtection="1"/>
    <xf numFmtId="0" fontId="0" fillId="8" borderId="0" xfId="0" applyFill="1" applyBorder="1" applyProtection="1"/>
    <xf numFmtId="0" fontId="0" fillId="8" borderId="6" xfId="0" applyFill="1" applyBorder="1" applyProtection="1"/>
    <xf numFmtId="0" fontId="15" fillId="7" borderId="4" xfId="0" applyFont="1" applyFill="1" applyBorder="1" applyProtection="1"/>
    <xf numFmtId="0" fontId="15" fillId="7" borderId="0" xfId="0" applyFont="1" applyFill="1" applyBorder="1" applyProtection="1"/>
    <xf numFmtId="0" fontId="15" fillId="7" borderId="6" xfId="0" applyFont="1" applyFill="1" applyBorder="1" applyProtection="1"/>
    <xf numFmtId="0" fontId="0" fillId="6" borderId="0" xfId="0" applyFill="1" applyBorder="1" applyAlignment="1" applyProtection="1"/>
    <xf numFmtId="0" fontId="0" fillId="6" borderId="6" xfId="0" applyFill="1" applyBorder="1" applyAlignment="1" applyProtection="1">
      <alignment horizontal="center"/>
    </xf>
    <xf numFmtId="0" fontId="0" fillId="9" borderId="0" xfId="0" applyFill="1" applyBorder="1" applyProtection="1"/>
    <xf numFmtId="0" fontId="15" fillId="8" borderId="1" xfId="0" applyFont="1" applyFill="1" applyBorder="1" applyProtection="1"/>
    <xf numFmtId="0" fontId="15" fillId="8" borderId="2" xfId="0" applyFont="1" applyFill="1" applyBorder="1" applyProtection="1"/>
    <xf numFmtId="0" fontId="15" fillId="8" borderId="3" xfId="0" applyFont="1" applyFill="1" applyBorder="1" applyProtection="1"/>
    <xf numFmtId="0" fontId="0" fillId="3" borderId="44" xfId="0" applyFill="1" applyBorder="1" applyProtection="1"/>
    <xf numFmtId="0" fontId="0" fillId="3" borderId="45" xfId="0" applyFill="1" applyBorder="1" applyProtection="1"/>
    <xf numFmtId="0" fontId="0" fillId="3" borderId="46" xfId="0" applyFill="1" applyBorder="1" applyProtection="1"/>
    <xf numFmtId="0" fontId="15" fillId="9" borderId="1" xfId="0" applyFont="1" applyFill="1" applyBorder="1" applyProtection="1"/>
    <xf numFmtId="0" fontId="15" fillId="9" borderId="2" xfId="0" applyFont="1" applyFill="1" applyBorder="1" applyProtection="1"/>
    <xf numFmtId="0" fontId="15" fillId="9" borderId="3" xfId="0" applyFont="1" applyFill="1" applyBorder="1" applyProtection="1"/>
    <xf numFmtId="0" fontId="0" fillId="3" borderId="0" xfId="0" applyFill="1" applyBorder="1" applyProtection="1"/>
    <xf numFmtId="0" fontId="0" fillId="6" borderId="0" xfId="0" applyFill="1" applyBorder="1" applyAlignment="1" applyProtection="1">
      <alignment horizontal="center"/>
    </xf>
    <xf numFmtId="0" fontId="15" fillId="8" borderId="4" xfId="0" applyFont="1" applyFill="1" applyBorder="1" applyProtection="1"/>
    <xf numFmtId="0" fontId="15" fillId="8" borderId="0" xfId="0" applyFont="1" applyFill="1" applyBorder="1" applyProtection="1"/>
    <xf numFmtId="0" fontId="15" fillId="8" borderId="6" xfId="0" applyFont="1" applyFill="1" applyBorder="1" applyProtection="1"/>
    <xf numFmtId="0" fontId="0" fillId="9" borderId="4" xfId="0" applyFill="1" applyBorder="1" applyProtection="1"/>
    <xf numFmtId="0" fontId="0" fillId="9" borderId="6" xfId="0" applyFill="1" applyBorder="1" applyProtection="1"/>
    <xf numFmtId="0" fontId="15" fillId="9" borderId="4" xfId="0" applyFont="1" applyFill="1" applyBorder="1" applyProtection="1"/>
    <xf numFmtId="0" fontId="15" fillId="9" borderId="0" xfId="0" applyFont="1" applyFill="1" applyBorder="1" applyProtection="1"/>
    <xf numFmtId="0" fontId="15" fillId="9" borderId="6" xfId="0" applyFont="1" applyFill="1" applyBorder="1" applyProtection="1"/>
    <xf numFmtId="0" fontId="0" fillId="7" borderId="0" xfId="0" applyFill="1" applyBorder="1" applyProtection="1"/>
    <xf numFmtId="0" fontId="0" fillId="6" borderId="31" xfId="0" applyFill="1" applyBorder="1" applyProtection="1"/>
    <xf numFmtId="0" fontId="0" fillId="6" borderId="48" xfId="0" applyFill="1" applyBorder="1" applyProtection="1"/>
    <xf numFmtId="0" fontId="15" fillId="8" borderId="7" xfId="0" applyFont="1" applyFill="1" applyBorder="1" applyProtection="1"/>
    <xf numFmtId="0" fontId="15" fillId="8" borderId="8" xfId="0" applyFont="1" applyFill="1" applyBorder="1" applyProtection="1"/>
    <xf numFmtId="0" fontId="15" fillId="8" borderId="9" xfId="0" applyFont="1" applyFill="1" applyBorder="1" applyProtection="1"/>
    <xf numFmtId="0" fontId="0" fillId="9" borderId="7" xfId="0" applyFill="1" applyBorder="1" applyProtection="1"/>
    <xf numFmtId="0" fontId="0" fillId="9" borderId="8" xfId="0" applyFill="1" applyBorder="1" applyProtection="1"/>
    <xf numFmtId="0" fontId="0" fillId="9" borderId="9" xfId="0" applyFill="1" applyBorder="1" applyProtection="1"/>
    <xf numFmtId="0" fontId="15" fillId="9" borderId="7" xfId="0" applyFont="1" applyFill="1" applyBorder="1" applyProtection="1"/>
    <xf numFmtId="0" fontId="15" fillId="9" borderId="8" xfId="0" applyFont="1" applyFill="1" applyBorder="1" applyProtection="1"/>
    <xf numFmtId="0" fontId="15" fillId="9" borderId="9" xfId="0" applyFont="1" applyFill="1" applyBorder="1" applyProtection="1"/>
    <xf numFmtId="0" fontId="24" fillId="6" borderId="4" xfId="0" applyFont="1" applyFill="1" applyBorder="1" applyAlignment="1" applyProtection="1"/>
    <xf numFmtId="0" fontId="15" fillId="6" borderId="4" xfId="0" applyFont="1" applyFill="1" applyBorder="1" applyProtection="1"/>
    <xf numFmtId="0" fontId="15" fillId="6" borderId="31" xfId="0" applyFont="1" applyFill="1" applyBorder="1" applyProtection="1"/>
    <xf numFmtId="0" fontId="15" fillId="6" borderId="0" xfId="0" applyFont="1" applyFill="1" applyProtection="1"/>
    <xf numFmtId="0" fontId="15" fillId="6" borderId="0" xfId="0" applyFont="1" applyFill="1" applyBorder="1" applyProtection="1"/>
    <xf numFmtId="0" fontId="0" fillId="6" borderId="0" xfId="0" applyFill="1" applyProtection="1"/>
    <xf numFmtId="0" fontId="24" fillId="6" borderId="6" xfId="0" applyFont="1" applyFill="1" applyBorder="1" applyProtection="1"/>
    <xf numFmtId="0" fontId="24" fillId="8" borderId="0" xfId="0" applyFont="1" applyFill="1" applyBorder="1" applyProtection="1"/>
    <xf numFmtId="0" fontId="15" fillId="6" borderId="0" xfId="0" applyFont="1" applyFill="1" applyBorder="1" applyAlignment="1" applyProtection="1"/>
    <xf numFmtId="0" fontId="24" fillId="9" borderId="0" xfId="0" applyFont="1" applyFill="1" applyBorder="1" applyProtection="1"/>
    <xf numFmtId="0" fontId="15" fillId="6" borderId="48" xfId="0" applyFont="1" applyFill="1" applyBorder="1" applyProtection="1"/>
    <xf numFmtId="0" fontId="24" fillId="6" borderId="0" xfId="0" applyFont="1" applyFill="1" applyProtection="1"/>
    <xf numFmtId="0" fontId="27" fillId="6" borderId="0" xfId="0" applyFont="1" applyFill="1" applyProtection="1"/>
    <xf numFmtId="0" fontId="24" fillId="6" borderId="4" xfId="0" applyFont="1" applyFill="1" applyBorder="1" applyProtection="1"/>
    <xf numFmtId="169" fontId="0" fillId="6" borderId="0" xfId="0" applyNumberFormat="1" applyFill="1" applyBorder="1" applyProtection="1"/>
    <xf numFmtId="0" fontId="37" fillId="6" borderId="7" xfId="0" applyFont="1" applyFill="1" applyBorder="1" applyProtection="1"/>
    <xf numFmtId="0" fontId="0" fillId="6" borderId="8" xfId="0" applyFill="1" applyBorder="1" applyProtection="1"/>
    <xf numFmtId="0" fontId="37" fillId="6" borderId="9" xfId="0" applyFont="1" applyFill="1" applyBorder="1" applyAlignment="1" applyProtection="1">
      <alignment horizontal="center"/>
    </xf>
    <xf numFmtId="0" fontId="15" fillId="0" borderId="5" xfId="0" applyFont="1" applyFill="1" applyBorder="1" applyAlignment="1">
      <alignment horizontal="center"/>
    </xf>
    <xf numFmtId="166" fontId="15" fillId="0" borderId="5" xfId="0" applyNumberFormat="1" applyFont="1" applyFill="1" applyBorder="1" applyAlignment="1">
      <alignment horizontal="center"/>
    </xf>
    <xf numFmtId="0" fontId="15" fillId="6" borderId="29" xfId="0" applyFont="1" applyFill="1" applyBorder="1" applyAlignment="1" applyProtection="1">
      <alignment horizontal="center"/>
    </xf>
    <xf numFmtId="0" fontId="15" fillId="7" borderId="4" xfId="0" applyFont="1" applyFill="1" applyBorder="1" applyAlignment="1" applyProtection="1">
      <alignment horizontal="center"/>
    </xf>
    <xf numFmtId="0" fontId="15" fillId="7" borderId="0" xfId="0" applyFont="1" applyFill="1" applyBorder="1" applyAlignment="1" applyProtection="1">
      <alignment horizontal="center"/>
    </xf>
    <xf numFmtId="0" fontId="15" fillId="7" borderId="6" xfId="0" applyFont="1" applyFill="1" applyBorder="1" applyAlignment="1" applyProtection="1">
      <alignment horizontal="center"/>
    </xf>
    <xf numFmtId="0" fontId="0" fillId="6" borderId="0" xfId="0" applyFill="1" applyBorder="1" applyAlignment="1" applyProtection="1">
      <alignment horizontal="center" vertical="center" wrapText="1"/>
    </xf>
    <xf numFmtId="0" fontId="25" fillId="6" borderId="1" xfId="0" applyFont="1" applyFill="1" applyBorder="1" applyAlignment="1" applyProtection="1">
      <alignment horizontal="center"/>
    </xf>
    <xf numFmtId="0" fontId="25" fillId="6" borderId="2" xfId="0" applyFont="1" applyFill="1" applyBorder="1" applyAlignment="1" applyProtection="1">
      <alignment horizontal="center"/>
    </xf>
    <xf numFmtId="0" fontId="24" fillId="6" borderId="0" xfId="0" applyFont="1" applyFill="1" applyBorder="1" applyAlignment="1" applyProtection="1">
      <alignment horizontal="center"/>
    </xf>
    <xf numFmtId="0" fontId="40" fillId="8" borderId="4" xfId="0" applyFont="1" applyFill="1" applyBorder="1" applyAlignment="1" applyProtection="1">
      <alignment horizontal="center"/>
    </xf>
    <xf numFmtId="0" fontId="40" fillId="8" borderId="0" xfId="0" applyFont="1" applyFill="1" applyBorder="1" applyAlignment="1" applyProtection="1">
      <alignment horizontal="center"/>
    </xf>
    <xf numFmtId="0" fontId="40" fillId="8" borderId="6" xfId="0" applyFont="1" applyFill="1" applyBorder="1" applyAlignment="1" applyProtection="1">
      <alignment horizontal="center"/>
    </xf>
    <xf numFmtId="2" fontId="24" fillId="6" borderId="0" xfId="0" applyNumberFormat="1" applyFont="1" applyFill="1" applyBorder="1" applyAlignment="1" applyProtection="1">
      <alignment horizontal="center"/>
    </xf>
    <xf numFmtId="0" fontId="0" fillId="6" borderId="0" xfId="0" applyFill="1" applyAlignment="1" applyProtection="1">
      <alignment horizontal="center"/>
    </xf>
    <xf numFmtId="0" fontId="40" fillId="9" borderId="4" xfId="0" applyFont="1" applyFill="1" applyBorder="1" applyAlignment="1" applyProtection="1">
      <alignment horizontal="center"/>
    </xf>
    <xf numFmtId="0" fontId="40" fillId="9" borderId="0" xfId="0" applyFont="1" applyFill="1" applyBorder="1" applyAlignment="1" applyProtection="1">
      <alignment horizontal="center"/>
    </xf>
    <xf numFmtId="0" fontId="40" fillId="9" borderId="6" xfId="0" applyFont="1" applyFill="1" applyBorder="1" applyAlignment="1" applyProtection="1">
      <alignment horizontal="center"/>
    </xf>
    <xf numFmtId="0" fontId="24" fillId="6" borderId="8" xfId="0" applyFont="1" applyFill="1" applyBorder="1" applyAlignment="1" applyProtection="1">
      <alignment horizontal="center"/>
    </xf>
    <xf numFmtId="0" fontId="15" fillId="7" borderId="7" xfId="0" applyFont="1" applyFill="1" applyBorder="1" applyAlignment="1" applyProtection="1">
      <alignment horizontal="center"/>
    </xf>
    <xf numFmtId="0" fontId="15" fillId="7" borderId="8" xfId="0" applyFont="1" applyFill="1" applyBorder="1" applyAlignment="1" applyProtection="1">
      <alignment horizontal="center"/>
    </xf>
    <xf numFmtId="0" fontId="15" fillId="7" borderId="9" xfId="0" applyFont="1" applyFill="1" applyBorder="1" applyAlignment="1" applyProtection="1">
      <alignment horizontal="center"/>
    </xf>
    <xf numFmtId="0" fontId="11" fillId="3" borderId="28" xfId="0" applyFont="1" applyFill="1" applyBorder="1" applyAlignment="1" applyProtection="1">
      <alignment horizontal="center" vertical="center"/>
    </xf>
    <xf numFmtId="0" fontId="11" fillId="3" borderId="29" xfId="0" applyFont="1" applyFill="1" applyBorder="1" applyAlignment="1" applyProtection="1">
      <alignment horizontal="center" vertical="center"/>
    </xf>
    <xf numFmtId="0" fontId="11" fillId="3" borderId="25" xfId="0" applyFont="1" applyFill="1" applyBorder="1" applyAlignment="1" applyProtection="1">
      <alignment horizontal="center" vertical="center"/>
    </xf>
    <xf numFmtId="0" fontId="11" fillId="3" borderId="30" xfId="0" applyFont="1" applyFill="1" applyBorder="1" applyAlignment="1" applyProtection="1">
      <alignment horizontal="center" vertical="center"/>
    </xf>
    <xf numFmtId="0" fontId="11" fillId="3" borderId="31" xfId="0" applyFont="1" applyFill="1" applyBorder="1" applyAlignment="1" applyProtection="1">
      <alignment horizontal="center" vertical="center"/>
    </xf>
    <xf numFmtId="0" fontId="11" fillId="3" borderId="32" xfId="0" applyFont="1" applyFill="1" applyBorder="1" applyAlignment="1" applyProtection="1">
      <alignment horizontal="center" vertical="center"/>
    </xf>
    <xf numFmtId="0" fontId="0" fillId="6" borderId="49" xfId="0" applyFill="1" applyBorder="1" applyAlignment="1" applyProtection="1">
      <alignment horizontal="center"/>
    </xf>
    <xf numFmtId="0" fontId="0" fillId="6" borderId="2" xfId="0" applyFill="1" applyBorder="1" applyAlignment="1" applyProtection="1">
      <alignment horizontal="center"/>
    </xf>
    <xf numFmtId="0" fontId="0" fillId="6" borderId="50" xfId="0" applyFill="1" applyBorder="1" applyAlignment="1" applyProtection="1">
      <alignment horizontal="center"/>
    </xf>
    <xf numFmtId="166" fontId="0" fillId="6" borderId="47" xfId="0" applyNumberFormat="1" applyFill="1" applyBorder="1" applyAlignment="1" applyProtection="1">
      <alignment horizontal="center"/>
    </xf>
    <xf numFmtId="166" fontId="0" fillId="6" borderId="0" xfId="0" applyNumberFormat="1" applyFill="1" applyBorder="1" applyAlignment="1" applyProtection="1">
      <alignment horizontal="center"/>
    </xf>
    <xf numFmtId="166" fontId="0" fillId="6" borderId="33" xfId="0" applyNumberFormat="1" applyFill="1" applyBorder="1" applyAlignment="1" applyProtection="1">
      <alignment horizontal="center"/>
    </xf>
    <xf numFmtId="0" fontId="72" fillId="6" borderId="0" xfId="0" applyFont="1" applyFill="1" applyBorder="1" applyAlignment="1" applyProtection="1">
      <alignment horizontal="center"/>
    </xf>
    <xf numFmtId="0" fontId="61" fillId="4" borderId="0" xfId="0" applyFont="1" applyFill="1" applyAlignment="1" applyProtection="1">
      <alignment horizontal="center" vertical="center"/>
    </xf>
    <xf numFmtId="0" fontId="62" fillId="2" borderId="7" xfId="0" applyFont="1" applyFill="1" applyBorder="1" applyAlignment="1" applyProtection="1">
      <alignment horizontal="center"/>
    </xf>
    <xf numFmtId="0" fontId="62" fillId="2" borderId="8" xfId="0" applyFont="1" applyFill="1" applyBorder="1" applyAlignment="1" applyProtection="1">
      <alignment horizontal="center"/>
    </xf>
    <xf numFmtId="0" fontId="12" fillId="2" borderId="1" xfId="0" applyFont="1" applyFill="1" applyBorder="1" applyAlignment="1" applyProtection="1">
      <alignment horizontal="center" vertical="center"/>
    </xf>
    <xf numFmtId="0" fontId="12" fillId="2" borderId="2" xfId="0" applyFont="1" applyFill="1" applyBorder="1" applyAlignment="1" applyProtection="1">
      <alignment horizontal="center" vertical="center"/>
    </xf>
    <xf numFmtId="0" fontId="12" fillId="2" borderId="3" xfId="0" applyFont="1" applyFill="1" applyBorder="1" applyAlignment="1" applyProtection="1">
      <alignment horizontal="center" vertical="center"/>
    </xf>
    <xf numFmtId="0" fontId="66" fillId="3" borderId="8" xfId="0" applyFont="1" applyFill="1" applyBorder="1" applyAlignment="1" applyProtection="1">
      <alignment horizontal="center" vertical="center"/>
    </xf>
    <xf numFmtId="0" fontId="10" fillId="2" borderId="21" xfId="0" applyFont="1" applyFill="1" applyBorder="1" applyAlignment="1" applyProtection="1">
      <alignment horizontal="center" vertical="center" wrapText="1"/>
    </xf>
    <xf numFmtId="0" fontId="10" fillId="2" borderId="22"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60" fillId="2" borderId="8" xfId="0" applyFont="1" applyFill="1" applyBorder="1" applyAlignment="1" applyProtection="1">
      <alignment horizontal="center" vertical="center"/>
    </xf>
    <xf numFmtId="0" fontId="60" fillId="2" borderId="9" xfId="0" applyFont="1" applyFill="1" applyBorder="1" applyAlignment="1" applyProtection="1">
      <alignment horizontal="center" vertical="center"/>
    </xf>
    <xf numFmtId="0" fontId="23" fillId="2" borderId="16" xfId="0" applyFont="1" applyFill="1" applyBorder="1" applyAlignment="1" applyProtection="1">
      <alignment horizontal="center" vertical="center"/>
    </xf>
    <xf numFmtId="0" fontId="11" fillId="2" borderId="0" xfId="0" applyFont="1" applyFill="1" applyBorder="1" applyAlignment="1" applyProtection="1">
      <alignment horizontal="left" vertical="center"/>
    </xf>
    <xf numFmtId="164" fontId="6" fillId="2" borderId="16" xfId="2" applyNumberFormat="1" applyFont="1" applyFill="1" applyBorder="1" applyAlignment="1" applyProtection="1">
      <alignment horizontal="center" vertical="center"/>
    </xf>
    <xf numFmtId="164" fontId="6" fillId="2" borderId="19" xfId="2" applyNumberFormat="1"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6" fillId="2" borderId="11" xfId="0" applyFont="1" applyFill="1" applyBorder="1" applyAlignment="1" applyProtection="1">
      <alignment horizontal="center" vertical="center"/>
    </xf>
    <xf numFmtId="0" fontId="6" fillId="2" borderId="12" xfId="0" applyFont="1" applyFill="1" applyBorder="1" applyAlignment="1" applyProtection="1">
      <alignment horizontal="center" vertical="center"/>
    </xf>
    <xf numFmtId="0" fontId="29" fillId="2" borderId="52" xfId="0" applyFont="1" applyFill="1" applyBorder="1" applyAlignment="1" applyProtection="1">
      <alignment horizontal="left" vertical="center"/>
    </xf>
    <xf numFmtId="0" fontId="29" fillId="2" borderId="54" xfId="0" applyFont="1" applyFill="1" applyBorder="1" applyAlignment="1" applyProtection="1">
      <alignment horizontal="left" vertical="center"/>
    </xf>
    <xf numFmtId="0" fontId="6" fillId="2" borderId="18" xfId="0" applyFont="1" applyFill="1" applyBorder="1" applyAlignment="1" applyProtection="1">
      <alignment horizontal="center" vertical="center"/>
    </xf>
    <xf numFmtId="0" fontId="67" fillId="2" borderId="0" xfId="0" applyFont="1" applyFill="1" applyBorder="1" applyAlignment="1" applyProtection="1">
      <alignment horizontal="center"/>
    </xf>
    <xf numFmtId="0" fontId="11" fillId="2" borderId="0" xfId="0" applyFont="1" applyFill="1" applyBorder="1" applyAlignment="1" applyProtection="1">
      <alignment horizontal="left"/>
    </xf>
    <xf numFmtId="0" fontId="11" fillId="2" borderId="6" xfId="0" applyFont="1" applyFill="1" applyBorder="1" applyAlignment="1" applyProtection="1">
      <alignment horizontal="left"/>
    </xf>
    <xf numFmtId="164" fontId="69" fillId="2" borderId="0" xfId="2" applyNumberFormat="1" applyFont="1" applyFill="1" applyBorder="1" applyAlignment="1" applyProtection="1">
      <alignment horizontal="center" vertical="center"/>
    </xf>
    <xf numFmtId="0" fontId="1" fillId="0" borderId="0" xfId="0" applyFont="1" applyFill="1" applyAlignment="1" applyProtection="1">
      <alignment horizontal="center" vertical="center"/>
    </xf>
    <xf numFmtId="0" fontId="16" fillId="0" borderId="0" xfId="0" applyFont="1" applyFill="1" applyBorder="1" applyAlignment="1">
      <alignment horizontal="center" vertical="center"/>
    </xf>
    <xf numFmtId="0" fontId="17" fillId="0" borderId="0" xfId="0" applyFont="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8" fillId="0" borderId="25" xfId="0" applyFont="1" applyBorder="1" applyAlignment="1">
      <alignment horizontal="center" vertical="center"/>
    </xf>
    <xf numFmtId="0" fontId="18" fillId="0" borderId="30"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4" fillId="0" borderId="47" xfId="1" applyBorder="1" applyAlignment="1" applyProtection="1">
      <alignment horizontal="center" vertical="center"/>
    </xf>
    <xf numFmtId="0" fontId="4" fillId="0" borderId="0" xfId="1" applyAlignment="1" applyProtection="1">
      <alignment horizontal="center" vertical="center"/>
    </xf>
    <xf numFmtId="0" fontId="46" fillId="0" borderId="0" xfId="0" applyFont="1" applyAlignment="1">
      <alignment horizontal="center"/>
    </xf>
    <xf numFmtId="0" fontId="49" fillId="0" borderId="11" xfId="0" applyFont="1" applyBorder="1" applyAlignment="1">
      <alignment horizontal="center"/>
    </xf>
    <xf numFmtId="0" fontId="49" fillId="0" borderId="51" xfId="0" applyFont="1" applyBorder="1" applyAlignment="1">
      <alignment horizontal="center"/>
    </xf>
    <xf numFmtId="0" fontId="49" fillId="0" borderId="12" xfId="0" applyFont="1" applyBorder="1" applyAlignment="1">
      <alignment horizontal="center"/>
    </xf>
    <xf numFmtId="0" fontId="42" fillId="0" borderId="0" xfId="1" applyFont="1" applyAlignment="1" applyProtection="1">
      <alignment horizontal="center"/>
    </xf>
    <xf numFmtId="0" fontId="53" fillId="0" borderId="28" xfId="0" applyFont="1" applyBorder="1" applyAlignment="1">
      <alignment horizontal="center" vertical="center" wrapText="1"/>
    </xf>
    <xf numFmtId="0" fontId="53" fillId="0" borderId="29"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30" xfId="0" applyFont="1" applyBorder="1" applyAlignment="1">
      <alignment horizontal="center" vertical="center" wrapText="1"/>
    </xf>
    <xf numFmtId="0" fontId="53" fillId="0" borderId="31" xfId="0" applyFont="1" applyBorder="1" applyAlignment="1">
      <alignment horizontal="center" vertical="center" wrapText="1"/>
    </xf>
    <xf numFmtId="0" fontId="53" fillId="0" borderId="32" xfId="0" applyFont="1" applyBorder="1" applyAlignment="1">
      <alignment horizontal="center" vertical="center" wrapText="1"/>
    </xf>
    <xf numFmtId="0" fontId="25" fillId="11" borderId="52" xfId="0" applyFont="1" applyFill="1" applyBorder="1" applyAlignment="1">
      <alignment horizontal="center" vertical="center"/>
    </xf>
    <xf numFmtId="0" fontId="25" fillId="11" borderId="54" xfId="0" applyFont="1" applyFill="1" applyBorder="1" applyAlignment="1">
      <alignment horizontal="center" vertical="center"/>
    </xf>
    <xf numFmtId="0" fontId="25" fillId="11" borderId="35" xfId="0" applyFont="1" applyFill="1" applyBorder="1" applyAlignment="1">
      <alignment horizontal="center" vertical="center"/>
    </xf>
    <xf numFmtId="0" fontId="25" fillId="11" borderId="52" xfId="0" applyFont="1" applyFill="1" applyBorder="1" applyAlignment="1">
      <alignment horizontal="center" vertical="center" wrapText="1"/>
    </xf>
    <xf numFmtId="0" fontId="25" fillId="11" borderId="54" xfId="0" applyFont="1" applyFill="1" applyBorder="1" applyAlignment="1">
      <alignment horizontal="center" vertical="center" wrapText="1"/>
    </xf>
    <xf numFmtId="0" fontId="25" fillId="11" borderId="35" xfId="0" applyFont="1" applyFill="1" applyBorder="1" applyAlignment="1">
      <alignment horizontal="center" vertical="center" wrapText="1"/>
    </xf>
    <xf numFmtId="0" fontId="45" fillId="11" borderId="26" xfId="0" applyFont="1" applyFill="1" applyBorder="1" applyAlignment="1">
      <alignment horizontal="center" vertical="center" wrapText="1"/>
    </xf>
    <xf numFmtId="0" fontId="45" fillId="11" borderId="55" xfId="0" applyFont="1" applyFill="1" applyBorder="1" applyAlignment="1">
      <alignment horizontal="center" vertical="center" wrapText="1"/>
    </xf>
    <xf numFmtId="0" fontId="45" fillId="11" borderId="34" xfId="0" applyFont="1" applyFill="1" applyBorder="1" applyAlignment="1">
      <alignment horizontal="center" vertical="center" wrapText="1"/>
    </xf>
    <xf numFmtId="0" fontId="53" fillId="0" borderId="52" xfId="0" applyFont="1" applyBorder="1" applyAlignment="1">
      <alignment horizontal="center" vertical="center"/>
    </xf>
    <xf numFmtId="0" fontId="53" fillId="0" borderId="54" xfId="0" applyFont="1" applyBorder="1" applyAlignment="1">
      <alignment horizontal="center" vertical="center"/>
    </xf>
    <xf numFmtId="0" fontId="53" fillId="0" borderId="35" xfId="0" applyFont="1" applyBorder="1" applyAlignment="1">
      <alignment horizontal="center" vertical="center"/>
    </xf>
    <xf numFmtId="0" fontId="49" fillId="0" borderId="2" xfId="0" applyFont="1" applyBorder="1" applyAlignment="1">
      <alignment horizontal="center"/>
    </xf>
  </cellXfs>
  <cellStyles count="3">
    <cellStyle name="Hyperlink" xfId="1" builtinId="8"/>
    <cellStyle name="Normal" xfId="0" builtinId="0"/>
    <cellStyle name="Pro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da-DK"/>
  <c:roundedCorners val="1"/>
  <c:chart>
    <c:title>
      <c:tx>
        <c:strRef>
          <c:f>Cal!$B$5</c:f>
          <c:strCache>
            <c:ptCount val="1"/>
            <c:pt idx="0">
              <c:v>Total volume i ml for alkohol og vand, når de blandes i forskellige mængder ved 20 ⁰C</c:v>
            </c:pt>
          </c:strCache>
        </c:strRef>
      </c:tx>
      <c:layout>
        <c:manualLayout>
          <c:xMode val="edge"/>
          <c:yMode val="edge"/>
          <c:x val="6.6346766967896889E-2"/>
          <c:y val="3.0641539909107882E-2"/>
        </c:manualLayout>
      </c:layout>
      <c:txPr>
        <a:bodyPr/>
        <a:lstStyle/>
        <a:p>
          <a:pPr>
            <a:defRPr sz="2000"/>
          </a:pPr>
          <a:endParaRPr lang="da-DK"/>
        </a:p>
      </c:txPr>
    </c:title>
    <c:plotArea>
      <c:layout>
        <c:manualLayout>
          <c:layoutTarget val="inner"/>
          <c:xMode val="edge"/>
          <c:yMode val="edge"/>
          <c:x val="8.8054031293015228E-2"/>
          <c:y val="0.13588984217928571"/>
          <c:w val="0.7013239863723435"/>
          <c:h val="0.72855331364832165"/>
        </c:manualLayout>
      </c:layout>
      <c:lineChart>
        <c:grouping val="standard"/>
        <c:ser>
          <c:idx val="0"/>
          <c:order val="0"/>
          <c:tx>
            <c:strRef>
              <c:f>Cal!$A$6</c:f>
              <c:strCache>
                <c:ptCount val="1"/>
                <c:pt idx="0">
                  <c:v>Alkohol #1 - 100% [ml]</c:v>
                </c:pt>
              </c:strCache>
            </c:strRef>
          </c:tx>
          <c:spPr>
            <a:ln w="28575">
              <a:solidFill>
                <a:srgbClr val="FF0000"/>
              </a:solidFill>
              <a:prstDash val="solid"/>
            </a:ln>
          </c:spPr>
          <c:marker>
            <c:symbol val="square"/>
            <c:size val="5"/>
            <c:spPr>
              <a:solidFill>
                <a:srgbClr val="FF0000"/>
              </a:solidFill>
              <a:ln>
                <a:solidFill>
                  <a:srgbClr val="FF0000"/>
                </a:solidFill>
              </a:ln>
            </c:spPr>
          </c:marker>
          <c:dLbls>
            <c:txPr>
              <a:bodyPr/>
              <a:lstStyle/>
              <a:p>
                <a:pPr>
                  <a:defRPr sz="1200">
                    <a:solidFill>
                      <a:srgbClr val="FF0000"/>
                    </a:solidFill>
                  </a:defRPr>
                </a:pPr>
                <a:endParaRPr lang="da-DK"/>
              </a:p>
            </c:txPr>
            <c:dLblPos val="b"/>
            <c:showVal val="1"/>
          </c:dLbls>
          <c:val>
            <c:numRef>
              <c:f>Cal!$B$6:$V$6</c:f>
              <c:numCache>
                <c:formatCode>General</c:formatCode>
                <c:ptCount val="21"/>
                <c:pt idx="0">
                  <c:v>1</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999</c:v>
                </c:pt>
              </c:numCache>
            </c:numRef>
          </c:val>
        </c:ser>
        <c:ser>
          <c:idx val="1"/>
          <c:order val="1"/>
          <c:tx>
            <c:strRef>
              <c:f>Cal!$A$7</c:f>
              <c:strCache>
                <c:ptCount val="1"/>
                <c:pt idx="0">
                  <c:v>Vand #2 - 0% [ml]</c:v>
                </c:pt>
              </c:strCache>
            </c:strRef>
          </c:tx>
          <c:spPr>
            <a:ln>
              <a:solidFill>
                <a:srgbClr val="0070C0"/>
              </a:solidFill>
            </a:ln>
          </c:spPr>
          <c:marker>
            <c:symbol val="diamond"/>
            <c:size val="10"/>
            <c:spPr>
              <a:solidFill>
                <a:srgbClr val="0070C0"/>
              </a:solidFill>
              <a:ln>
                <a:solidFill>
                  <a:srgbClr val="0070C0"/>
                </a:solidFill>
              </a:ln>
            </c:spPr>
          </c:marker>
          <c:dLbls>
            <c:txPr>
              <a:bodyPr/>
              <a:lstStyle/>
              <a:p>
                <a:pPr>
                  <a:defRPr sz="1200">
                    <a:solidFill>
                      <a:srgbClr val="0070C0"/>
                    </a:solidFill>
                  </a:defRPr>
                </a:pPr>
                <a:endParaRPr lang="da-DK"/>
              </a:p>
            </c:txPr>
            <c:dLblPos val="b"/>
            <c:showVal val="1"/>
          </c:dLbls>
          <c:val>
            <c:numRef>
              <c:f>Cal!$B$7:$V$7</c:f>
              <c:numCache>
                <c:formatCode>General</c:formatCode>
                <c:ptCount val="21"/>
                <c:pt idx="0">
                  <c:v>999</c:v>
                </c:pt>
                <c:pt idx="1">
                  <c:v>950</c:v>
                </c:pt>
                <c:pt idx="2">
                  <c:v>900</c:v>
                </c:pt>
                <c:pt idx="3">
                  <c:v>850</c:v>
                </c:pt>
                <c:pt idx="4">
                  <c:v>800</c:v>
                </c:pt>
                <c:pt idx="5">
                  <c:v>750</c:v>
                </c:pt>
                <c:pt idx="6">
                  <c:v>700</c:v>
                </c:pt>
                <c:pt idx="7">
                  <c:v>650</c:v>
                </c:pt>
                <c:pt idx="8">
                  <c:v>600</c:v>
                </c:pt>
                <c:pt idx="9">
                  <c:v>550</c:v>
                </c:pt>
                <c:pt idx="10">
                  <c:v>500</c:v>
                </c:pt>
                <c:pt idx="11">
                  <c:v>450</c:v>
                </c:pt>
                <c:pt idx="12">
                  <c:v>400</c:v>
                </c:pt>
                <c:pt idx="13">
                  <c:v>350</c:v>
                </c:pt>
                <c:pt idx="14">
                  <c:v>300</c:v>
                </c:pt>
                <c:pt idx="15">
                  <c:v>250</c:v>
                </c:pt>
                <c:pt idx="16">
                  <c:v>200</c:v>
                </c:pt>
                <c:pt idx="17">
                  <c:v>150</c:v>
                </c:pt>
                <c:pt idx="18">
                  <c:v>100</c:v>
                </c:pt>
                <c:pt idx="19">
                  <c:v>50</c:v>
                </c:pt>
                <c:pt idx="20">
                  <c:v>1</c:v>
                </c:pt>
              </c:numCache>
            </c:numRef>
          </c:val>
        </c:ser>
        <c:marker val="1"/>
        <c:axId val="186786560"/>
        <c:axId val="186788096"/>
      </c:lineChart>
      <c:lineChart>
        <c:grouping val="standard"/>
        <c:ser>
          <c:idx val="2"/>
          <c:order val="2"/>
          <c:tx>
            <c:strRef>
              <c:f>Cal!$A$8</c:f>
              <c:strCache>
                <c:ptCount val="1"/>
                <c:pt idx="0">
                  <c:v>Volume total [ml] afrundet</c:v>
                </c:pt>
              </c:strCache>
            </c:strRef>
          </c:tx>
          <c:spPr>
            <a:ln>
              <a:solidFill>
                <a:srgbClr val="7030A0"/>
              </a:solidFill>
            </a:ln>
          </c:spPr>
          <c:marker>
            <c:symbol val="triangle"/>
            <c:size val="8"/>
            <c:spPr>
              <a:solidFill>
                <a:srgbClr val="7030A0"/>
              </a:solidFill>
            </c:spPr>
          </c:marker>
          <c:dLbls>
            <c:txPr>
              <a:bodyPr/>
              <a:lstStyle/>
              <a:p>
                <a:pPr>
                  <a:defRPr sz="1200">
                    <a:solidFill>
                      <a:srgbClr val="7030A0"/>
                    </a:solidFill>
                  </a:defRPr>
                </a:pPr>
                <a:endParaRPr lang="da-DK"/>
              </a:p>
            </c:txPr>
            <c:dLblPos val="b"/>
            <c:showVal val="1"/>
          </c:dLbls>
          <c:val>
            <c:numRef>
              <c:f>Cal!$B$8:$V$8</c:f>
              <c:numCache>
                <c:formatCode>0</c:formatCode>
                <c:ptCount val="21"/>
                <c:pt idx="0" formatCode="0.0">
                  <c:v>999.9</c:v>
                </c:pt>
                <c:pt idx="1">
                  <c:v>996.7</c:v>
                </c:pt>
                <c:pt idx="2">
                  <c:v>992.6</c:v>
                </c:pt>
                <c:pt idx="3">
                  <c:v>987.9</c:v>
                </c:pt>
                <c:pt idx="4">
                  <c:v>982.8</c:v>
                </c:pt>
                <c:pt idx="5">
                  <c:v>977.8</c:v>
                </c:pt>
                <c:pt idx="6" formatCode="0.0">
                  <c:v>973.3</c:v>
                </c:pt>
                <c:pt idx="7">
                  <c:v>969.7</c:v>
                </c:pt>
                <c:pt idx="8">
                  <c:v>967.1</c:v>
                </c:pt>
                <c:pt idx="9">
                  <c:v>965.4</c:v>
                </c:pt>
                <c:pt idx="10" formatCode="0.0">
                  <c:v>964.67</c:v>
                </c:pt>
                <c:pt idx="11">
                  <c:v>964.6</c:v>
                </c:pt>
                <c:pt idx="12">
                  <c:v>965.3</c:v>
                </c:pt>
                <c:pt idx="13">
                  <c:v>966.5</c:v>
                </c:pt>
                <c:pt idx="14">
                  <c:v>968.4</c:v>
                </c:pt>
                <c:pt idx="15">
                  <c:v>970.8</c:v>
                </c:pt>
                <c:pt idx="16">
                  <c:v>974</c:v>
                </c:pt>
                <c:pt idx="17">
                  <c:v>978</c:v>
                </c:pt>
                <c:pt idx="18">
                  <c:v>983.2</c:v>
                </c:pt>
                <c:pt idx="19">
                  <c:v>990.2</c:v>
                </c:pt>
                <c:pt idx="20" formatCode="0.0">
                  <c:v>999.8</c:v>
                </c:pt>
              </c:numCache>
            </c:numRef>
          </c:val>
        </c:ser>
        <c:marker val="1"/>
        <c:axId val="186804096"/>
        <c:axId val="186802560"/>
      </c:lineChart>
      <c:catAx>
        <c:axId val="186786560"/>
        <c:scaling>
          <c:orientation val="minMax"/>
        </c:scaling>
        <c:axPos val="b"/>
        <c:majorGridlines/>
        <c:minorGridlines/>
        <c:title>
          <c:tx>
            <c:strRef>
              <c:f>Cal!$B$12</c:f>
              <c:strCache>
                <c:ptCount val="1"/>
                <c:pt idx="0">
                  <c:v>21 målepunkter</c:v>
                </c:pt>
              </c:strCache>
            </c:strRef>
          </c:tx>
          <c:layout>
            <c:manualLayout>
              <c:xMode val="edge"/>
              <c:yMode val="edge"/>
              <c:x val="0.36517346177714904"/>
              <c:y val="0.93465965491816805"/>
            </c:manualLayout>
          </c:layout>
          <c:txPr>
            <a:bodyPr/>
            <a:lstStyle/>
            <a:p>
              <a:pPr>
                <a:defRPr sz="2000" baseline="0"/>
              </a:pPr>
              <a:endParaRPr lang="da-DK"/>
            </a:p>
          </c:txPr>
        </c:title>
        <c:numFmt formatCode="0" sourceLinked="1"/>
        <c:majorTickMark val="none"/>
        <c:tickLblPos val="nextTo"/>
        <c:txPr>
          <a:bodyPr rot="0" vert="horz"/>
          <a:lstStyle/>
          <a:p>
            <a:pPr>
              <a:defRPr sz="1200" b="0" i="0" u="none" strike="noStrike" baseline="0">
                <a:solidFill>
                  <a:srgbClr val="000000"/>
                </a:solidFill>
                <a:latin typeface="Arial"/>
                <a:ea typeface="Arial"/>
                <a:cs typeface="Arial"/>
              </a:defRPr>
            </a:pPr>
            <a:endParaRPr lang="da-DK"/>
          </a:p>
        </c:txPr>
        <c:crossAx val="186788096"/>
        <c:crosses val="autoZero"/>
        <c:auto val="1"/>
        <c:lblAlgn val="ctr"/>
        <c:lblOffset val="400"/>
        <c:tickLblSkip val="1"/>
        <c:tickMarkSkip val="1"/>
      </c:catAx>
      <c:valAx>
        <c:axId val="186788096"/>
        <c:scaling>
          <c:orientation val="minMax"/>
          <c:max val="1000"/>
          <c:min val="0"/>
        </c:scaling>
        <c:axPos val="l"/>
        <c:majorGridlines/>
        <c:title>
          <c:tx>
            <c:strRef>
              <c:f>Cal!$A$5</c:f>
              <c:strCache>
                <c:ptCount val="1"/>
                <c:pt idx="0">
                  <c:v>Alkohol #1 og Vand #2</c:v>
                </c:pt>
              </c:strCache>
            </c:strRef>
          </c:tx>
          <c:layout>
            <c:manualLayout>
              <c:xMode val="edge"/>
              <c:yMode val="edge"/>
              <c:x val="1.4015306910165639E-2"/>
              <c:y val="0.33113474697968265"/>
            </c:manualLayout>
          </c:layout>
          <c:txPr>
            <a:bodyPr/>
            <a:lstStyle/>
            <a:p>
              <a:pPr>
                <a:defRPr sz="1600">
                  <a:solidFill>
                    <a:sysClr val="windowText" lastClr="000000"/>
                  </a:solidFill>
                </a:defRPr>
              </a:pPr>
              <a:endParaRPr lang="da-DK"/>
            </a:p>
          </c:txPr>
        </c:title>
        <c:numFmt formatCode="General" sourceLinked="1"/>
        <c:tickLblPos val="nextTo"/>
        <c:spPr>
          <a:ln>
            <a:solidFill>
              <a:schemeClr val="tx2">
                <a:lumMod val="60000"/>
                <a:lumOff val="40000"/>
              </a:schemeClr>
            </a:solidFill>
          </a:ln>
        </c:spPr>
        <c:txPr>
          <a:bodyPr rot="0" vert="horz"/>
          <a:lstStyle/>
          <a:p>
            <a:pPr>
              <a:defRPr sz="1200" b="0" i="0" u="none" strike="noStrike" baseline="0">
                <a:solidFill>
                  <a:schemeClr val="tx2">
                    <a:lumMod val="60000"/>
                    <a:lumOff val="40000"/>
                  </a:schemeClr>
                </a:solidFill>
                <a:latin typeface="Arial"/>
                <a:ea typeface="Arial"/>
                <a:cs typeface="Arial"/>
              </a:defRPr>
            </a:pPr>
            <a:endParaRPr lang="da-DK"/>
          </a:p>
        </c:txPr>
        <c:crossAx val="186786560"/>
        <c:crosses val="autoZero"/>
        <c:crossBetween val="between"/>
        <c:majorUnit val="100"/>
        <c:minorUnit val="50"/>
      </c:valAx>
      <c:valAx>
        <c:axId val="186802560"/>
        <c:scaling>
          <c:orientation val="minMax"/>
          <c:max val="1000"/>
          <c:min val="950"/>
        </c:scaling>
        <c:axPos val="r"/>
        <c:majorGridlines/>
        <c:numFmt formatCode="0.0" sourceLinked="1"/>
        <c:tickLblPos val="nextTo"/>
        <c:txPr>
          <a:bodyPr/>
          <a:lstStyle/>
          <a:p>
            <a:pPr>
              <a:defRPr sz="1200" baseline="0">
                <a:solidFill>
                  <a:srgbClr val="FF0000"/>
                </a:solidFill>
              </a:defRPr>
            </a:pPr>
            <a:endParaRPr lang="da-DK"/>
          </a:p>
        </c:txPr>
        <c:crossAx val="186804096"/>
        <c:crosses val="max"/>
        <c:crossBetween val="between"/>
        <c:minorUnit val="2"/>
      </c:valAx>
      <c:catAx>
        <c:axId val="186804096"/>
        <c:scaling>
          <c:orientation val="minMax"/>
        </c:scaling>
        <c:delete val="1"/>
        <c:axPos val="b"/>
        <c:tickLblPos val="none"/>
        <c:crossAx val="186802560"/>
        <c:crosses val="autoZero"/>
        <c:auto val="1"/>
        <c:lblAlgn val="ctr"/>
        <c:lblOffset val="100"/>
      </c:catAx>
      <c:spPr>
        <a:solidFill>
          <a:schemeClr val="bg1">
            <a:lumMod val="85000"/>
          </a:schemeClr>
        </a:solidFill>
        <a:ln w="12700">
          <a:solidFill>
            <a:srgbClr val="808080"/>
          </a:solidFill>
          <a:prstDash val="solid"/>
        </a:ln>
      </c:spPr>
    </c:plotArea>
    <c:legend>
      <c:legendPos val="r"/>
      <c:legendEntry>
        <c:idx val="0"/>
        <c:txPr>
          <a:bodyPr/>
          <a:lstStyle/>
          <a:p>
            <a:pPr>
              <a:defRPr sz="1400">
                <a:solidFill>
                  <a:srgbClr val="FF0000"/>
                </a:solidFill>
              </a:defRPr>
            </a:pPr>
            <a:endParaRPr lang="da-DK"/>
          </a:p>
        </c:txPr>
      </c:legendEntry>
      <c:legendEntry>
        <c:idx val="1"/>
        <c:txPr>
          <a:bodyPr/>
          <a:lstStyle/>
          <a:p>
            <a:pPr>
              <a:defRPr sz="1400">
                <a:solidFill>
                  <a:srgbClr val="0070C0"/>
                </a:solidFill>
              </a:defRPr>
            </a:pPr>
            <a:endParaRPr lang="da-DK"/>
          </a:p>
        </c:txPr>
      </c:legendEntry>
      <c:legendEntry>
        <c:idx val="2"/>
        <c:txPr>
          <a:bodyPr/>
          <a:lstStyle/>
          <a:p>
            <a:pPr>
              <a:defRPr sz="1400">
                <a:solidFill>
                  <a:srgbClr val="7030A0"/>
                </a:solidFill>
              </a:defRPr>
            </a:pPr>
            <a:endParaRPr lang="da-DK"/>
          </a:p>
        </c:txPr>
      </c:legendEntry>
      <c:layout>
        <c:manualLayout>
          <c:xMode val="edge"/>
          <c:yMode val="edge"/>
          <c:x val="0.8360904538169257"/>
          <c:y val="0.2706182264227131"/>
          <c:w val="0.15694117647058844"/>
          <c:h val="0.44386196282794238"/>
        </c:manualLayout>
      </c:layout>
      <c:txPr>
        <a:bodyPr/>
        <a:lstStyle/>
        <a:p>
          <a:pPr>
            <a:defRPr sz="1400">
              <a:solidFill>
                <a:srgbClr val="FF0000"/>
              </a:solidFill>
            </a:defRPr>
          </a:pPr>
          <a:endParaRPr lang="da-DK"/>
        </a:p>
      </c:txPr>
    </c:legend>
    <c:plotVisOnly val="1"/>
    <c:dispBlanksAs val="span"/>
  </c:chart>
  <c:spPr>
    <a:ln w="3175">
      <a:solidFill>
        <a:srgbClr val="000000"/>
      </a:solidFill>
      <a:prstDash val="solid"/>
    </a:ln>
  </c:spPr>
  <c:txPr>
    <a:bodyPr/>
    <a:lstStyle/>
    <a:p>
      <a:pPr>
        <a:defRPr sz="1950" b="0" i="0" u="none" strike="noStrike" baseline="0">
          <a:solidFill>
            <a:srgbClr val="000000"/>
          </a:solidFill>
          <a:latin typeface="Arial"/>
          <a:ea typeface="Arial"/>
          <a:cs typeface="Arial"/>
        </a:defRPr>
      </a:pPr>
      <a:endParaRPr lang="da-DK"/>
    </a:p>
  </c:txPr>
  <c:printSettings>
    <c:headerFooter alignWithMargins="0"/>
    <c:pageMargins b="0.75000000000001465" l="0.70000000000000062" r="0.70000000000000062" t="0.75000000000001465" header="0.5" footer="0.5"/>
    <c:pageSetup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lang val="da-DK"/>
  <c:chart>
    <c:title>
      <c:tx>
        <c:strRef>
          <c:f>Frys!$P$2</c:f>
          <c:strCache>
            <c:ptCount val="1"/>
            <c:pt idx="0">
              <c:v>The freezing point of a mixture of water and alcohol</c:v>
            </c:pt>
          </c:strCache>
        </c:strRef>
      </c:tx>
      <c:layout>
        <c:manualLayout>
          <c:xMode val="edge"/>
          <c:yMode val="edge"/>
          <c:x val="0.27594887002761492"/>
          <c:y val="4.856512141280353E-2"/>
        </c:manualLayout>
      </c:layout>
    </c:title>
    <c:plotArea>
      <c:layout>
        <c:manualLayout>
          <c:layoutTarget val="inner"/>
          <c:xMode val="edge"/>
          <c:yMode val="edge"/>
          <c:x val="8.7143998304559753E-2"/>
          <c:y val="0.12874235647438895"/>
          <c:w val="0.73025415301349172"/>
          <c:h val="0.73115041122531965"/>
        </c:manualLayout>
      </c:layout>
      <c:lineChart>
        <c:grouping val="standard"/>
        <c:ser>
          <c:idx val="0"/>
          <c:order val="0"/>
          <c:tx>
            <c:strRef>
              <c:f>Frys!$J$8</c:f>
              <c:strCache>
                <c:ptCount val="1"/>
                <c:pt idx="0">
                  <c:v>Temperature °C</c:v>
                </c:pt>
              </c:strCache>
            </c:strRef>
          </c:tx>
          <c:cat>
            <c:numRef>
              <c:f>Frys!$D$9:$D$109</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Frys!$J$9:$J$109</c:f>
              <c:numCache>
                <c:formatCode>General</c:formatCode>
                <c:ptCount val="101"/>
                <c:pt idx="0">
                  <c:v>0</c:v>
                </c:pt>
                <c:pt idx="1">
                  <c:v>0</c:v>
                </c:pt>
                <c:pt idx="2">
                  <c:v>-1</c:v>
                </c:pt>
                <c:pt idx="3">
                  <c:v>-1</c:v>
                </c:pt>
                <c:pt idx="4">
                  <c:v>-1</c:v>
                </c:pt>
                <c:pt idx="5">
                  <c:v>-2</c:v>
                </c:pt>
                <c:pt idx="6">
                  <c:v>-2</c:v>
                </c:pt>
                <c:pt idx="7">
                  <c:v>-2</c:v>
                </c:pt>
                <c:pt idx="8">
                  <c:v>-3</c:v>
                </c:pt>
                <c:pt idx="9">
                  <c:v>-3</c:v>
                </c:pt>
                <c:pt idx="10">
                  <c:v>-3</c:v>
                </c:pt>
                <c:pt idx="11">
                  <c:v>-4</c:v>
                </c:pt>
                <c:pt idx="12">
                  <c:v>-4</c:v>
                </c:pt>
                <c:pt idx="13">
                  <c:v>-4</c:v>
                </c:pt>
                <c:pt idx="14">
                  <c:v>-5</c:v>
                </c:pt>
                <c:pt idx="15">
                  <c:v>-5</c:v>
                </c:pt>
                <c:pt idx="16">
                  <c:v>-6</c:v>
                </c:pt>
                <c:pt idx="17">
                  <c:v>-6</c:v>
                </c:pt>
                <c:pt idx="18">
                  <c:v>-7</c:v>
                </c:pt>
                <c:pt idx="19">
                  <c:v>-7</c:v>
                </c:pt>
                <c:pt idx="20">
                  <c:v>-8</c:v>
                </c:pt>
                <c:pt idx="21">
                  <c:v>-8</c:v>
                </c:pt>
                <c:pt idx="22">
                  <c:v>-9</c:v>
                </c:pt>
                <c:pt idx="23">
                  <c:v>-9</c:v>
                </c:pt>
                <c:pt idx="24">
                  <c:v>-10</c:v>
                </c:pt>
                <c:pt idx="25">
                  <c:v>-11</c:v>
                </c:pt>
                <c:pt idx="26">
                  <c:v>-11</c:v>
                </c:pt>
                <c:pt idx="27">
                  <c:v>-12</c:v>
                </c:pt>
                <c:pt idx="28">
                  <c:v>-13</c:v>
                </c:pt>
                <c:pt idx="29">
                  <c:v>-14</c:v>
                </c:pt>
                <c:pt idx="30">
                  <c:v>-14</c:v>
                </c:pt>
                <c:pt idx="31">
                  <c:v>-15</c:v>
                </c:pt>
                <c:pt idx="32">
                  <c:v>-16</c:v>
                </c:pt>
                <c:pt idx="33">
                  <c:v>-17</c:v>
                </c:pt>
                <c:pt idx="34">
                  <c:v>-18</c:v>
                </c:pt>
                <c:pt idx="35">
                  <c:v>-19</c:v>
                </c:pt>
                <c:pt idx="36">
                  <c:v>-19</c:v>
                </c:pt>
                <c:pt idx="37">
                  <c:v>-20</c:v>
                </c:pt>
                <c:pt idx="38">
                  <c:v>-21</c:v>
                </c:pt>
                <c:pt idx="39">
                  <c:v>-22</c:v>
                </c:pt>
                <c:pt idx="40">
                  <c:v>-23</c:v>
                </c:pt>
                <c:pt idx="41">
                  <c:v>-24</c:v>
                </c:pt>
                <c:pt idx="42">
                  <c:v>-25</c:v>
                </c:pt>
                <c:pt idx="43">
                  <c:v>-26</c:v>
                </c:pt>
                <c:pt idx="44">
                  <c:v>-26</c:v>
                </c:pt>
                <c:pt idx="45">
                  <c:v>-27</c:v>
                </c:pt>
                <c:pt idx="46">
                  <c:v>-28</c:v>
                </c:pt>
                <c:pt idx="47">
                  <c:v>-29</c:v>
                </c:pt>
                <c:pt idx="48">
                  <c:v>-30</c:v>
                </c:pt>
                <c:pt idx="49">
                  <c:v>-31</c:v>
                </c:pt>
                <c:pt idx="50">
                  <c:v>-31</c:v>
                </c:pt>
                <c:pt idx="51">
                  <c:v>-32</c:v>
                </c:pt>
                <c:pt idx="52">
                  <c:v>-33</c:v>
                </c:pt>
                <c:pt idx="53">
                  <c:v>-34</c:v>
                </c:pt>
                <c:pt idx="54">
                  <c:v>-34</c:v>
                </c:pt>
                <c:pt idx="55">
                  <c:v>-35</c:v>
                </c:pt>
                <c:pt idx="56">
                  <c:v>-36</c:v>
                </c:pt>
                <c:pt idx="57">
                  <c:v>-37</c:v>
                </c:pt>
                <c:pt idx="58">
                  <c:v>-37</c:v>
                </c:pt>
                <c:pt idx="59">
                  <c:v>-38</c:v>
                </c:pt>
                <c:pt idx="60">
                  <c:v>-39</c:v>
                </c:pt>
                <c:pt idx="61">
                  <c:v>-39</c:v>
                </c:pt>
                <c:pt idx="62">
                  <c:v>-40</c:v>
                </c:pt>
                <c:pt idx="63">
                  <c:v>-40</c:v>
                </c:pt>
                <c:pt idx="64">
                  <c:v>-41</c:v>
                </c:pt>
                <c:pt idx="65">
                  <c:v>-42</c:v>
                </c:pt>
                <c:pt idx="66">
                  <c:v>-42</c:v>
                </c:pt>
                <c:pt idx="67">
                  <c:v>-43</c:v>
                </c:pt>
                <c:pt idx="68">
                  <c:v>-43</c:v>
                </c:pt>
                <c:pt idx="69">
                  <c:v>-44</c:v>
                </c:pt>
                <c:pt idx="70">
                  <c:v>-45</c:v>
                </c:pt>
                <c:pt idx="71">
                  <c:v>-45</c:v>
                </c:pt>
                <c:pt idx="72">
                  <c:v>-46</c:v>
                </c:pt>
                <c:pt idx="73">
                  <c:v>-47</c:v>
                </c:pt>
                <c:pt idx="74">
                  <c:v>-48</c:v>
                </c:pt>
                <c:pt idx="75">
                  <c:v>-48</c:v>
                </c:pt>
                <c:pt idx="76">
                  <c:v>-49</c:v>
                </c:pt>
                <c:pt idx="77">
                  <c:v>-50</c:v>
                </c:pt>
                <c:pt idx="78">
                  <c:v>-51</c:v>
                </c:pt>
                <c:pt idx="79">
                  <c:v>-52</c:v>
                </c:pt>
                <c:pt idx="80">
                  <c:v>-53</c:v>
                </c:pt>
                <c:pt idx="81">
                  <c:v>-54</c:v>
                </c:pt>
                <c:pt idx="82">
                  <c:v>-56</c:v>
                </c:pt>
                <c:pt idx="83">
                  <c:v>-57</c:v>
                </c:pt>
                <c:pt idx="84">
                  <c:v>-59</c:v>
                </c:pt>
                <c:pt idx="85">
                  <c:v>-61</c:v>
                </c:pt>
                <c:pt idx="86">
                  <c:v>-63</c:v>
                </c:pt>
                <c:pt idx="87">
                  <c:v>-65</c:v>
                </c:pt>
                <c:pt idx="88">
                  <c:v>-67</c:v>
                </c:pt>
                <c:pt idx="89">
                  <c:v>-69</c:v>
                </c:pt>
                <c:pt idx="90">
                  <c:v>-72</c:v>
                </c:pt>
                <c:pt idx="91">
                  <c:v>-75</c:v>
                </c:pt>
                <c:pt idx="92">
                  <c:v>-78</c:v>
                </c:pt>
                <c:pt idx="93">
                  <c:v>-81</c:v>
                </c:pt>
                <c:pt idx="94">
                  <c:v>-85</c:v>
                </c:pt>
                <c:pt idx="95">
                  <c:v>-89</c:v>
                </c:pt>
                <c:pt idx="96">
                  <c:v>-93</c:v>
                </c:pt>
                <c:pt idx="97">
                  <c:v>-98</c:v>
                </c:pt>
                <c:pt idx="98">
                  <c:v>-103</c:v>
                </c:pt>
                <c:pt idx="99">
                  <c:v>-108</c:v>
                </c:pt>
                <c:pt idx="100">
                  <c:v>-114</c:v>
                </c:pt>
              </c:numCache>
            </c:numRef>
          </c:val>
        </c:ser>
        <c:marker val="1"/>
        <c:axId val="193895424"/>
        <c:axId val="193897600"/>
      </c:lineChart>
      <c:catAx>
        <c:axId val="193895424"/>
        <c:scaling>
          <c:orientation val="minMax"/>
        </c:scaling>
        <c:axPos val="t"/>
        <c:majorGridlines/>
        <c:minorGridlines>
          <c:spPr>
            <a:ln>
              <a:solidFill>
                <a:sysClr val="windowText" lastClr="000000">
                  <a:shade val="95000"/>
                  <a:satMod val="105000"/>
                </a:sysClr>
              </a:solidFill>
            </a:ln>
          </c:spPr>
        </c:minorGridlines>
        <c:title>
          <c:tx>
            <c:strRef>
              <c:f>Frys!$P$3</c:f>
              <c:strCache>
                <c:ptCount val="1"/>
                <c:pt idx="0">
                  <c:v>Ethanol Concentration in Water % by volume</c:v>
                </c:pt>
              </c:strCache>
            </c:strRef>
          </c:tx>
          <c:layout>
            <c:manualLayout>
              <c:xMode val="edge"/>
              <c:yMode val="edge"/>
              <c:x val="0.29707182056788667"/>
              <c:y val="0.92236342145973449"/>
            </c:manualLayout>
          </c:layout>
          <c:txPr>
            <a:bodyPr/>
            <a:lstStyle/>
            <a:p>
              <a:pPr>
                <a:defRPr sz="1800"/>
              </a:pPr>
              <a:endParaRPr lang="da-DK"/>
            </a:p>
          </c:txPr>
        </c:title>
        <c:numFmt formatCode="0" sourceLinked="0"/>
        <c:majorTickMark val="none"/>
        <c:tickLblPos val="high"/>
        <c:txPr>
          <a:bodyPr/>
          <a:lstStyle/>
          <a:p>
            <a:pPr>
              <a:defRPr sz="1000"/>
            </a:pPr>
            <a:endParaRPr lang="da-DK"/>
          </a:p>
        </c:txPr>
        <c:crossAx val="193897600"/>
        <c:crosses val="autoZero"/>
        <c:auto val="1"/>
        <c:lblAlgn val="ctr"/>
        <c:lblOffset val="0"/>
      </c:catAx>
      <c:valAx>
        <c:axId val="193897600"/>
        <c:scaling>
          <c:orientation val="maxMin"/>
        </c:scaling>
        <c:axPos val="l"/>
        <c:majorGridlines/>
        <c:minorGridlines/>
        <c:title>
          <c:tx>
            <c:strRef>
              <c:f>Frys!$P$1</c:f>
              <c:strCache>
                <c:ptCount val="1"/>
                <c:pt idx="0">
                  <c:v>Temperature °C</c:v>
                </c:pt>
              </c:strCache>
            </c:strRef>
          </c:tx>
          <c:layout>
            <c:manualLayout>
              <c:xMode val="edge"/>
              <c:yMode val="edge"/>
              <c:x val="2.8251491290861373E-2"/>
              <c:y val="0.3602998383480211"/>
            </c:manualLayout>
          </c:layout>
          <c:txPr>
            <a:bodyPr/>
            <a:lstStyle/>
            <a:p>
              <a:pPr>
                <a:defRPr sz="1800"/>
              </a:pPr>
              <a:endParaRPr lang="da-DK"/>
            </a:p>
          </c:txPr>
        </c:title>
        <c:numFmt formatCode="0" sourceLinked="0"/>
        <c:tickLblPos val="nextTo"/>
        <c:txPr>
          <a:bodyPr/>
          <a:lstStyle/>
          <a:p>
            <a:pPr>
              <a:defRPr sz="1000" baseline="0"/>
            </a:pPr>
            <a:endParaRPr lang="da-DK"/>
          </a:p>
        </c:txPr>
        <c:crossAx val="193895424"/>
        <c:crosses val="autoZero"/>
        <c:crossBetween val="midCat"/>
        <c:majorUnit val="10"/>
        <c:minorUnit val="2"/>
      </c:valAx>
      <c:spPr>
        <a:solidFill>
          <a:schemeClr val="bg1">
            <a:lumMod val="95000"/>
          </a:schemeClr>
        </a:solidFill>
      </c:spPr>
    </c:plotArea>
    <c:legend>
      <c:legendPos val="r"/>
      <c:layout/>
      <c:txPr>
        <a:bodyPr/>
        <a:lstStyle/>
        <a:p>
          <a:pPr>
            <a:defRPr sz="1800"/>
          </a:pPr>
          <a:endParaRPr lang="da-DK"/>
        </a:p>
      </c:txPr>
    </c:legend>
    <c:plotVisOnly val="1"/>
    <c:dispBlanksAs val="gap"/>
  </c:chart>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a:solidFill>
        <a:srgbClr val="FF0000"/>
      </a:solidFill>
    </a:ln>
  </c:sp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da-DK"/>
  <c:roundedCorners val="1"/>
  <c:chart>
    <c:title>
      <c:tx>
        <c:strRef>
          <c:f>Cal!$B$5</c:f>
          <c:strCache>
            <c:ptCount val="1"/>
            <c:pt idx="0">
              <c:v>Total volume i ml for alkohol og vand, når de blandes i forskellige mængder ved 20 ⁰C</c:v>
            </c:pt>
          </c:strCache>
        </c:strRef>
      </c:tx>
      <c:layout>
        <c:manualLayout>
          <c:xMode val="edge"/>
          <c:yMode val="edge"/>
          <c:x val="0.21645718423128213"/>
          <c:y val="3.257664918753695E-2"/>
        </c:manualLayout>
      </c:layout>
      <c:txPr>
        <a:bodyPr/>
        <a:lstStyle/>
        <a:p>
          <a:pPr>
            <a:defRPr sz="2000"/>
          </a:pPr>
          <a:endParaRPr lang="da-DK"/>
        </a:p>
      </c:txPr>
    </c:title>
    <c:plotArea>
      <c:layout>
        <c:manualLayout>
          <c:layoutTarget val="inner"/>
          <c:xMode val="edge"/>
          <c:yMode val="edge"/>
          <c:x val="8.8054031293015228E-2"/>
          <c:y val="0.13588984217928571"/>
          <c:w val="0.7013239863723435"/>
          <c:h val="0.72855331364832165"/>
        </c:manualLayout>
      </c:layout>
      <c:lineChart>
        <c:grouping val="standard"/>
        <c:ser>
          <c:idx val="0"/>
          <c:order val="0"/>
          <c:tx>
            <c:strRef>
              <c:f>Cal!$A$6</c:f>
              <c:strCache>
                <c:ptCount val="1"/>
                <c:pt idx="0">
                  <c:v>Alkohol #1 - 100% [ml]</c:v>
                </c:pt>
              </c:strCache>
            </c:strRef>
          </c:tx>
          <c:spPr>
            <a:ln w="28575">
              <a:solidFill>
                <a:srgbClr val="FF0000"/>
              </a:solidFill>
              <a:prstDash val="solid"/>
            </a:ln>
          </c:spPr>
          <c:marker>
            <c:symbol val="square"/>
            <c:size val="5"/>
            <c:spPr>
              <a:solidFill>
                <a:srgbClr val="FF0000"/>
              </a:solidFill>
              <a:ln>
                <a:solidFill>
                  <a:srgbClr val="FF0000"/>
                </a:solidFill>
              </a:ln>
            </c:spPr>
          </c:marker>
          <c:dLbls>
            <c:txPr>
              <a:bodyPr/>
              <a:lstStyle/>
              <a:p>
                <a:pPr>
                  <a:defRPr sz="1200">
                    <a:solidFill>
                      <a:srgbClr val="FF0000"/>
                    </a:solidFill>
                  </a:defRPr>
                </a:pPr>
                <a:endParaRPr lang="da-DK"/>
              </a:p>
            </c:txPr>
            <c:dLblPos val="b"/>
            <c:showVal val="1"/>
          </c:dLbls>
          <c:val>
            <c:numRef>
              <c:f>Cal!$B$6:$V$6</c:f>
              <c:numCache>
                <c:formatCode>General</c:formatCode>
                <c:ptCount val="21"/>
                <c:pt idx="0">
                  <c:v>1</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999</c:v>
                </c:pt>
              </c:numCache>
            </c:numRef>
          </c:val>
        </c:ser>
        <c:ser>
          <c:idx val="1"/>
          <c:order val="1"/>
          <c:tx>
            <c:strRef>
              <c:f>Cal!$A$7</c:f>
              <c:strCache>
                <c:ptCount val="1"/>
                <c:pt idx="0">
                  <c:v>Vand #2 - 0% [ml]</c:v>
                </c:pt>
              </c:strCache>
            </c:strRef>
          </c:tx>
          <c:spPr>
            <a:ln>
              <a:solidFill>
                <a:srgbClr val="0070C0"/>
              </a:solidFill>
            </a:ln>
          </c:spPr>
          <c:marker>
            <c:symbol val="diamond"/>
            <c:size val="10"/>
            <c:spPr>
              <a:solidFill>
                <a:srgbClr val="0070C0"/>
              </a:solidFill>
              <a:ln>
                <a:solidFill>
                  <a:srgbClr val="0070C0"/>
                </a:solidFill>
              </a:ln>
            </c:spPr>
          </c:marker>
          <c:dLbls>
            <c:txPr>
              <a:bodyPr/>
              <a:lstStyle/>
              <a:p>
                <a:pPr>
                  <a:defRPr sz="1200">
                    <a:solidFill>
                      <a:srgbClr val="0070C0"/>
                    </a:solidFill>
                  </a:defRPr>
                </a:pPr>
                <a:endParaRPr lang="da-DK"/>
              </a:p>
            </c:txPr>
            <c:dLblPos val="t"/>
            <c:showVal val="1"/>
          </c:dLbls>
          <c:val>
            <c:numRef>
              <c:f>Cal!$B$7:$V$7</c:f>
              <c:numCache>
                <c:formatCode>General</c:formatCode>
                <c:ptCount val="21"/>
                <c:pt idx="0">
                  <c:v>999</c:v>
                </c:pt>
                <c:pt idx="1">
                  <c:v>950</c:v>
                </c:pt>
                <c:pt idx="2">
                  <c:v>900</c:v>
                </c:pt>
                <c:pt idx="3">
                  <c:v>850</c:v>
                </c:pt>
                <c:pt idx="4">
                  <c:v>800</c:v>
                </c:pt>
                <c:pt idx="5">
                  <c:v>750</c:v>
                </c:pt>
                <c:pt idx="6">
                  <c:v>700</c:v>
                </c:pt>
                <c:pt idx="7">
                  <c:v>650</c:v>
                </c:pt>
                <c:pt idx="8">
                  <c:v>600</c:v>
                </c:pt>
                <c:pt idx="9">
                  <c:v>550</c:v>
                </c:pt>
                <c:pt idx="10">
                  <c:v>500</c:v>
                </c:pt>
                <c:pt idx="11">
                  <c:v>450</c:v>
                </c:pt>
                <c:pt idx="12">
                  <c:v>400</c:v>
                </c:pt>
                <c:pt idx="13">
                  <c:v>350</c:v>
                </c:pt>
                <c:pt idx="14">
                  <c:v>300</c:v>
                </c:pt>
                <c:pt idx="15">
                  <c:v>250</c:v>
                </c:pt>
                <c:pt idx="16">
                  <c:v>200</c:v>
                </c:pt>
                <c:pt idx="17">
                  <c:v>150</c:v>
                </c:pt>
                <c:pt idx="18">
                  <c:v>100</c:v>
                </c:pt>
                <c:pt idx="19">
                  <c:v>50</c:v>
                </c:pt>
                <c:pt idx="20">
                  <c:v>1</c:v>
                </c:pt>
              </c:numCache>
            </c:numRef>
          </c:val>
        </c:ser>
        <c:marker val="1"/>
        <c:axId val="194096512"/>
        <c:axId val="194102784"/>
      </c:lineChart>
      <c:lineChart>
        <c:grouping val="standard"/>
        <c:ser>
          <c:idx val="2"/>
          <c:order val="2"/>
          <c:tx>
            <c:strRef>
              <c:f>Cal!$A$8</c:f>
              <c:strCache>
                <c:ptCount val="1"/>
                <c:pt idx="0">
                  <c:v>Volume total [ml] afrundet</c:v>
                </c:pt>
              </c:strCache>
            </c:strRef>
          </c:tx>
          <c:spPr>
            <a:ln>
              <a:solidFill>
                <a:srgbClr val="7030A0"/>
              </a:solidFill>
            </a:ln>
          </c:spPr>
          <c:marker>
            <c:symbol val="triangle"/>
            <c:size val="8"/>
            <c:spPr>
              <a:solidFill>
                <a:srgbClr val="7030A0"/>
              </a:solidFill>
            </c:spPr>
          </c:marker>
          <c:dLbls>
            <c:txPr>
              <a:bodyPr/>
              <a:lstStyle/>
              <a:p>
                <a:pPr>
                  <a:defRPr sz="1200">
                    <a:solidFill>
                      <a:srgbClr val="7030A0"/>
                    </a:solidFill>
                  </a:defRPr>
                </a:pPr>
                <a:endParaRPr lang="da-DK"/>
              </a:p>
            </c:txPr>
            <c:dLblPos val="b"/>
            <c:showVal val="1"/>
          </c:dLbls>
          <c:val>
            <c:numRef>
              <c:f>Cal!$B$8:$V$8</c:f>
              <c:numCache>
                <c:formatCode>0</c:formatCode>
                <c:ptCount val="21"/>
                <c:pt idx="0" formatCode="0.0">
                  <c:v>999.9</c:v>
                </c:pt>
                <c:pt idx="1">
                  <c:v>996.7</c:v>
                </c:pt>
                <c:pt idx="2">
                  <c:v>992.6</c:v>
                </c:pt>
                <c:pt idx="3">
                  <c:v>987.9</c:v>
                </c:pt>
                <c:pt idx="4">
                  <c:v>982.8</c:v>
                </c:pt>
                <c:pt idx="5">
                  <c:v>977.8</c:v>
                </c:pt>
                <c:pt idx="6" formatCode="0.0">
                  <c:v>973.3</c:v>
                </c:pt>
                <c:pt idx="7">
                  <c:v>969.7</c:v>
                </c:pt>
                <c:pt idx="8">
                  <c:v>967.1</c:v>
                </c:pt>
                <c:pt idx="9">
                  <c:v>965.4</c:v>
                </c:pt>
                <c:pt idx="10" formatCode="0.0">
                  <c:v>964.67</c:v>
                </c:pt>
                <c:pt idx="11">
                  <c:v>964.6</c:v>
                </c:pt>
                <c:pt idx="12">
                  <c:v>965.3</c:v>
                </c:pt>
                <c:pt idx="13">
                  <c:v>966.5</c:v>
                </c:pt>
                <c:pt idx="14">
                  <c:v>968.4</c:v>
                </c:pt>
                <c:pt idx="15">
                  <c:v>970.8</c:v>
                </c:pt>
                <c:pt idx="16">
                  <c:v>974</c:v>
                </c:pt>
                <c:pt idx="17">
                  <c:v>978</c:v>
                </c:pt>
                <c:pt idx="18">
                  <c:v>983.2</c:v>
                </c:pt>
                <c:pt idx="19">
                  <c:v>990.2</c:v>
                </c:pt>
                <c:pt idx="20" formatCode="0.0">
                  <c:v>999.8</c:v>
                </c:pt>
              </c:numCache>
            </c:numRef>
          </c:val>
        </c:ser>
        <c:marker val="1"/>
        <c:axId val="194114688"/>
        <c:axId val="194104704"/>
      </c:lineChart>
      <c:catAx>
        <c:axId val="194096512"/>
        <c:scaling>
          <c:orientation val="minMax"/>
        </c:scaling>
        <c:axPos val="b"/>
        <c:majorGridlines/>
        <c:minorGridlines/>
        <c:title>
          <c:tx>
            <c:strRef>
              <c:f>Cal!$B$12</c:f>
              <c:strCache>
                <c:ptCount val="1"/>
                <c:pt idx="0">
                  <c:v>21 målepunkter</c:v>
                </c:pt>
              </c:strCache>
            </c:strRef>
          </c:tx>
          <c:layout>
            <c:manualLayout>
              <c:xMode val="edge"/>
              <c:yMode val="edge"/>
              <c:x val="0.36517346177714888"/>
              <c:y val="0.93465965491816783"/>
            </c:manualLayout>
          </c:layout>
          <c:txPr>
            <a:bodyPr/>
            <a:lstStyle/>
            <a:p>
              <a:pPr>
                <a:defRPr sz="2000" baseline="0"/>
              </a:pPr>
              <a:endParaRPr lang="da-DK"/>
            </a:p>
          </c:txPr>
        </c:title>
        <c:numFmt formatCode="0" sourceLinked="1"/>
        <c:majorTickMark val="none"/>
        <c:tickLblPos val="nextTo"/>
        <c:txPr>
          <a:bodyPr rot="0" vert="horz"/>
          <a:lstStyle/>
          <a:p>
            <a:pPr>
              <a:defRPr sz="1200" b="0" i="0" u="none" strike="noStrike" baseline="0">
                <a:solidFill>
                  <a:srgbClr val="000000"/>
                </a:solidFill>
                <a:latin typeface="Arial"/>
                <a:ea typeface="Arial"/>
                <a:cs typeface="Arial"/>
              </a:defRPr>
            </a:pPr>
            <a:endParaRPr lang="da-DK"/>
          </a:p>
        </c:txPr>
        <c:crossAx val="194102784"/>
        <c:crosses val="autoZero"/>
        <c:auto val="1"/>
        <c:lblAlgn val="ctr"/>
        <c:lblOffset val="400"/>
        <c:tickLblSkip val="1"/>
        <c:tickMarkSkip val="1"/>
      </c:catAx>
      <c:valAx>
        <c:axId val="194102784"/>
        <c:scaling>
          <c:orientation val="minMax"/>
          <c:max val="1000"/>
          <c:min val="0"/>
        </c:scaling>
        <c:axPos val="l"/>
        <c:majorGridlines/>
        <c:title>
          <c:tx>
            <c:strRef>
              <c:f>Cal!$A$5</c:f>
              <c:strCache>
                <c:ptCount val="1"/>
                <c:pt idx="0">
                  <c:v>Alkohol #1 og Vand #2</c:v>
                </c:pt>
              </c:strCache>
            </c:strRef>
          </c:tx>
          <c:layout>
            <c:manualLayout>
              <c:xMode val="edge"/>
              <c:yMode val="edge"/>
              <c:x val="1.4015306910165639E-2"/>
              <c:y val="0.33113474697968243"/>
            </c:manualLayout>
          </c:layout>
          <c:txPr>
            <a:bodyPr/>
            <a:lstStyle/>
            <a:p>
              <a:pPr>
                <a:defRPr sz="1600">
                  <a:solidFill>
                    <a:sysClr val="windowText" lastClr="000000"/>
                  </a:solidFill>
                </a:defRPr>
              </a:pPr>
              <a:endParaRPr lang="da-DK"/>
            </a:p>
          </c:txPr>
        </c:title>
        <c:numFmt formatCode="General" sourceLinked="1"/>
        <c:tickLblPos val="nextTo"/>
        <c:spPr>
          <a:ln>
            <a:solidFill>
              <a:schemeClr val="tx2">
                <a:lumMod val="60000"/>
                <a:lumOff val="40000"/>
              </a:schemeClr>
            </a:solidFill>
          </a:ln>
        </c:spPr>
        <c:txPr>
          <a:bodyPr rot="0" vert="horz"/>
          <a:lstStyle/>
          <a:p>
            <a:pPr>
              <a:defRPr sz="1200" b="0" i="0" u="none" strike="noStrike" baseline="0">
                <a:solidFill>
                  <a:schemeClr val="tx2">
                    <a:lumMod val="60000"/>
                    <a:lumOff val="40000"/>
                  </a:schemeClr>
                </a:solidFill>
                <a:latin typeface="Arial"/>
                <a:ea typeface="Arial"/>
                <a:cs typeface="Arial"/>
              </a:defRPr>
            </a:pPr>
            <a:endParaRPr lang="da-DK"/>
          </a:p>
        </c:txPr>
        <c:crossAx val="194096512"/>
        <c:crosses val="autoZero"/>
        <c:crossBetween val="between"/>
        <c:majorUnit val="100"/>
        <c:minorUnit val="50"/>
      </c:valAx>
      <c:valAx>
        <c:axId val="194104704"/>
        <c:scaling>
          <c:orientation val="minMax"/>
          <c:max val="1000"/>
          <c:min val="950"/>
        </c:scaling>
        <c:axPos val="r"/>
        <c:majorGridlines/>
        <c:numFmt formatCode="0.0" sourceLinked="1"/>
        <c:tickLblPos val="nextTo"/>
        <c:txPr>
          <a:bodyPr/>
          <a:lstStyle/>
          <a:p>
            <a:pPr>
              <a:defRPr sz="1200" baseline="0">
                <a:solidFill>
                  <a:srgbClr val="FF0000"/>
                </a:solidFill>
              </a:defRPr>
            </a:pPr>
            <a:endParaRPr lang="da-DK"/>
          </a:p>
        </c:txPr>
        <c:crossAx val="194114688"/>
        <c:crosses val="max"/>
        <c:crossBetween val="between"/>
        <c:minorUnit val="2"/>
      </c:valAx>
      <c:catAx>
        <c:axId val="194114688"/>
        <c:scaling>
          <c:orientation val="minMax"/>
        </c:scaling>
        <c:delete val="1"/>
        <c:axPos val="b"/>
        <c:tickLblPos val="none"/>
        <c:crossAx val="194104704"/>
        <c:crosses val="autoZero"/>
        <c:auto val="1"/>
        <c:lblAlgn val="ctr"/>
        <c:lblOffset val="100"/>
      </c:catAx>
      <c:spPr>
        <a:solidFill>
          <a:schemeClr val="bg1">
            <a:lumMod val="85000"/>
          </a:schemeClr>
        </a:solidFill>
        <a:ln w="12700">
          <a:solidFill>
            <a:srgbClr val="808080"/>
          </a:solidFill>
          <a:prstDash val="solid"/>
        </a:ln>
      </c:spPr>
    </c:plotArea>
    <c:legend>
      <c:legendPos val="r"/>
      <c:legendEntry>
        <c:idx val="0"/>
        <c:txPr>
          <a:bodyPr/>
          <a:lstStyle/>
          <a:p>
            <a:pPr>
              <a:defRPr sz="1600">
                <a:solidFill>
                  <a:srgbClr val="FF0000"/>
                </a:solidFill>
              </a:defRPr>
            </a:pPr>
            <a:endParaRPr lang="da-DK"/>
          </a:p>
        </c:txPr>
      </c:legendEntry>
      <c:legendEntry>
        <c:idx val="1"/>
        <c:txPr>
          <a:bodyPr/>
          <a:lstStyle/>
          <a:p>
            <a:pPr>
              <a:defRPr sz="1600">
                <a:solidFill>
                  <a:srgbClr val="0070C0"/>
                </a:solidFill>
              </a:defRPr>
            </a:pPr>
            <a:endParaRPr lang="da-DK"/>
          </a:p>
        </c:txPr>
      </c:legendEntry>
      <c:legendEntry>
        <c:idx val="2"/>
        <c:txPr>
          <a:bodyPr/>
          <a:lstStyle/>
          <a:p>
            <a:pPr>
              <a:defRPr sz="1600">
                <a:solidFill>
                  <a:srgbClr val="7030A0"/>
                </a:solidFill>
              </a:defRPr>
            </a:pPr>
            <a:endParaRPr lang="da-DK"/>
          </a:p>
        </c:txPr>
      </c:legendEntry>
      <c:layout>
        <c:manualLayout>
          <c:xMode val="edge"/>
          <c:yMode val="edge"/>
          <c:x val="0.8360904538169257"/>
          <c:y val="0.31706235174212088"/>
          <c:w val="0.15694117647058844"/>
          <c:h val="0.30259444833847332"/>
        </c:manualLayout>
      </c:layout>
      <c:txPr>
        <a:bodyPr/>
        <a:lstStyle/>
        <a:p>
          <a:pPr>
            <a:defRPr sz="1600">
              <a:solidFill>
                <a:srgbClr val="FF0000"/>
              </a:solidFill>
            </a:defRPr>
          </a:pPr>
          <a:endParaRPr lang="da-DK"/>
        </a:p>
      </c:txPr>
    </c:legend>
    <c:plotVisOnly val="1"/>
    <c:dispBlanksAs val="span"/>
  </c:chart>
  <c:spPr>
    <a:ln w="3175">
      <a:solidFill>
        <a:srgbClr val="000000"/>
      </a:solidFill>
      <a:prstDash val="solid"/>
    </a:ln>
  </c:spPr>
  <c:txPr>
    <a:bodyPr/>
    <a:lstStyle/>
    <a:p>
      <a:pPr>
        <a:defRPr sz="1950" b="0" i="0" u="none" strike="noStrike" baseline="0">
          <a:solidFill>
            <a:srgbClr val="000000"/>
          </a:solidFill>
          <a:latin typeface="Arial"/>
          <a:ea typeface="Arial"/>
          <a:cs typeface="Arial"/>
        </a:defRPr>
      </a:pPr>
      <a:endParaRPr lang="da-DK"/>
    </a:p>
  </c:txPr>
  <c:printSettings>
    <c:headerFooter alignWithMargins="0"/>
    <c:pageMargins b="0.75000000000001465" l="0.70000000000000062" r="0.70000000000000062" t="0.75000000000001465" header="0.5" footer="0.5"/>
    <c:pageSetup orientation="landscape" horizontalDpi="300"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600075</xdr:colOff>
      <xdr:row>6</xdr:row>
      <xdr:rowOff>9525</xdr:rowOff>
    </xdr:from>
    <xdr:to>
      <xdr:col>2</xdr:col>
      <xdr:colOff>9525</xdr:colOff>
      <xdr:row>26</xdr:row>
      <xdr:rowOff>0</xdr:rowOff>
    </xdr:to>
    <xdr:cxnSp macro="">
      <xdr:nvCxnSpPr>
        <xdr:cNvPr id="3" name="Lige pilforbindelse 2"/>
        <xdr:cNvCxnSpPr/>
      </xdr:nvCxnSpPr>
      <xdr:spPr>
        <a:xfrm flipH="1">
          <a:off x="2857500" y="1343025"/>
          <a:ext cx="19050" cy="405765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638175</xdr:colOff>
      <xdr:row>26</xdr:row>
      <xdr:rowOff>228600</xdr:rowOff>
    </xdr:from>
    <xdr:to>
      <xdr:col>9</xdr:col>
      <xdr:colOff>0</xdr:colOff>
      <xdr:row>27</xdr:row>
      <xdr:rowOff>0</xdr:rowOff>
    </xdr:to>
    <xdr:cxnSp macro="">
      <xdr:nvCxnSpPr>
        <xdr:cNvPr id="5" name="Lige pilforbindelse 4"/>
        <xdr:cNvCxnSpPr/>
      </xdr:nvCxnSpPr>
      <xdr:spPr>
        <a:xfrm>
          <a:off x="3505200" y="5629275"/>
          <a:ext cx="1152525" cy="9525"/>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47627</xdr:colOff>
      <xdr:row>55</xdr:row>
      <xdr:rowOff>0</xdr:rowOff>
    </xdr:from>
    <xdr:to>
      <xdr:col>30</xdr:col>
      <xdr:colOff>885826</xdr:colOff>
      <xdr:row>88</xdr:row>
      <xdr:rowOff>76200</xdr:rowOff>
    </xdr:to>
    <xdr:graphicFrame macro="">
      <xdr:nvGraphicFramePr>
        <xdr:cNvPr id="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xdr:colOff>
      <xdr:row>30</xdr:row>
      <xdr:rowOff>0</xdr:rowOff>
    </xdr:from>
    <xdr:to>
      <xdr:col>2</xdr:col>
      <xdr:colOff>19050</xdr:colOff>
      <xdr:row>40</xdr:row>
      <xdr:rowOff>0</xdr:rowOff>
    </xdr:to>
    <xdr:cxnSp macro="">
      <xdr:nvCxnSpPr>
        <xdr:cNvPr id="8" name="Lige pilforbindelse 7"/>
        <xdr:cNvCxnSpPr/>
      </xdr:nvCxnSpPr>
      <xdr:spPr>
        <a:xfrm flipH="1">
          <a:off x="2876550" y="6334125"/>
          <a:ext cx="9525" cy="2390775"/>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638175</xdr:colOff>
      <xdr:row>40</xdr:row>
      <xdr:rowOff>228600</xdr:rowOff>
    </xdr:from>
    <xdr:to>
      <xdr:col>16</xdr:col>
      <xdr:colOff>0</xdr:colOff>
      <xdr:row>41</xdr:row>
      <xdr:rowOff>0</xdr:rowOff>
    </xdr:to>
    <xdr:cxnSp macro="">
      <xdr:nvCxnSpPr>
        <xdr:cNvPr id="10" name="Lige pilforbindelse 9"/>
        <xdr:cNvCxnSpPr/>
      </xdr:nvCxnSpPr>
      <xdr:spPr>
        <a:xfrm>
          <a:off x="3505200" y="5743575"/>
          <a:ext cx="1152525" cy="0"/>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4</xdr:row>
      <xdr:rowOff>57150</xdr:rowOff>
    </xdr:from>
    <xdr:to>
      <xdr:col>36</xdr:col>
      <xdr:colOff>9525</xdr:colOff>
      <xdr:row>35</xdr:row>
      <xdr:rowOff>47625</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12</xdr:row>
      <xdr:rowOff>35718</xdr:rowOff>
    </xdr:from>
    <xdr:to>
      <xdr:col>22</xdr:col>
      <xdr:colOff>1</xdr:colOff>
      <xdr:row>51</xdr:row>
      <xdr:rowOff>11906</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enstoredanske.lex.dk/azeotrop" TargetMode="External"/><Relationship Id="rId2" Type="http://schemas.openxmlformats.org/officeDocument/2006/relationships/hyperlink" Target="https://www.handymath.com/mission.html" TargetMode="External"/><Relationship Id="rId1" Type="http://schemas.openxmlformats.org/officeDocument/2006/relationships/hyperlink" Target="http://www.walter-lystfisker.d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indtryklabs.dk/alkokemiolle/alkoholfremstilling/teknisk-alkohol/"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food.dtu.dk/" TargetMode="External"/><Relationship Id="rId3" Type="http://schemas.openxmlformats.org/officeDocument/2006/relationships/hyperlink" Target="http://www.hjemmeproduktion.dk/shop/romtopfkrukke-med-opskrift-388p.html" TargetMode="External"/><Relationship Id="rId7" Type="http://schemas.openxmlformats.org/officeDocument/2006/relationships/hyperlink" Target="https://kalorietabel.dk/frugt/" TargetMode="External"/><Relationship Id="rId12" Type="http://schemas.openxmlformats.org/officeDocument/2006/relationships/printerSettings" Target="../printerSettings/printerSettings2.bin"/><Relationship Id="rId2" Type="http://schemas.openxmlformats.org/officeDocument/2006/relationships/hyperlink" Target="https://en.wikipedia.org/wiki/Rumtopf" TargetMode="External"/><Relationship Id="rId1" Type="http://schemas.openxmlformats.org/officeDocument/2006/relationships/hyperlink" Target="http://www.walter-lystfisker.dk/" TargetMode="External"/><Relationship Id="rId6" Type="http://schemas.openxmlformats.org/officeDocument/2006/relationships/hyperlink" Target="http://fysikabc.weebly.com/alkohol.html" TargetMode="External"/><Relationship Id="rId11" Type="http://schemas.openxmlformats.org/officeDocument/2006/relationships/hyperlink" Target="https://www.handymath.com/cgi-bin/ethanolwater3.cgi?submit=Entry" TargetMode="External"/><Relationship Id="rId5" Type="http://schemas.openxmlformats.org/officeDocument/2006/relationships/hyperlink" Target="http://www.omalkohol.dk/" TargetMode="External"/><Relationship Id="rId10" Type="http://schemas.openxmlformats.org/officeDocument/2006/relationships/hyperlink" Target="https://www.handymath.com/cgi-bin/ethnlwateradj2.cgi?convstvol=mL&amp;convadjvol=mL&amp;convfnlvol=mL&amp;qnty=500&amp;stconc=90&amp;adjconc=&amp;fnlconc=40&amp;submit=Reset&amp;volwght=Volume" TargetMode="External"/><Relationship Id="rId4" Type="http://schemas.openxmlformats.org/officeDocument/2006/relationships/hyperlink" Target="https://en.wikipedia.org/wiki/Stroh" TargetMode="External"/><Relationship Id="rId9" Type="http://schemas.openxmlformats.org/officeDocument/2006/relationships/hyperlink" Target="https://da.wikipedia.org/wiki/Romkrukk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petrolet.dk/alkohol.ht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handymath.com/cgi-bin/ethnlwatercomb2.cgi?convst1vol=mL&amp;convst2vol=mL&amp;convfnlvol=mL&amp;qnty1=900&amp;st1conc=100&amp;qnty2=100&amp;st2conc=0&amp;submit=Reset&amp;volwght=Volume" TargetMode="External"/></Relationships>
</file>

<file path=xl/worksheets/sheet1.xml><?xml version="1.0" encoding="utf-8"?>
<worksheet xmlns="http://schemas.openxmlformats.org/spreadsheetml/2006/main" xmlns:r="http://schemas.openxmlformats.org/officeDocument/2006/relationships">
  <dimension ref="A1:AL98"/>
  <sheetViews>
    <sheetView workbookViewId="0">
      <selection activeCell="AA3" sqref="AA3"/>
    </sheetView>
  </sheetViews>
  <sheetFormatPr defaultRowHeight="15"/>
  <cols>
    <col min="1" max="1" width="33.85546875" style="310" customWidth="1"/>
    <col min="2" max="2" width="9.140625" style="310"/>
    <col min="3" max="3" width="9.7109375" style="310" customWidth="1"/>
    <col min="4" max="23" width="2.85546875" style="310" customWidth="1"/>
    <col min="24" max="25" width="9.140625" style="310"/>
    <col min="26" max="26" width="10.85546875" style="310" bestFit="1" customWidth="1"/>
    <col min="27" max="28" width="9.140625" style="310"/>
    <col min="29" max="29" width="11.85546875" style="310" bestFit="1" customWidth="1"/>
    <col min="30" max="30" width="12.42578125" style="310" bestFit="1" customWidth="1"/>
    <col min="31" max="31" width="16.42578125" style="310" bestFit="1" customWidth="1"/>
    <col min="32" max="32" width="9.85546875" style="310" bestFit="1" customWidth="1"/>
    <col min="33" max="37" width="9.140625" style="310"/>
    <col min="38" max="38" width="19.7109375" style="310" customWidth="1"/>
    <col min="39" max="40" width="9.140625" style="310"/>
    <col min="41" max="41" width="9.28515625" style="310" customWidth="1"/>
    <col min="42" max="16384" width="9.140625" style="310"/>
  </cols>
  <sheetData>
    <row r="1" spans="1:38" ht="21">
      <c r="A1" s="397" t="s">
        <v>131</v>
      </c>
      <c r="B1" s="398"/>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398"/>
      <c r="AJ1" s="398"/>
      <c r="AK1" s="398"/>
      <c r="AL1" s="309"/>
    </row>
    <row r="2" spans="1:38">
      <c r="A2" s="311"/>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G2" s="312"/>
      <c r="AH2" s="312"/>
      <c r="AI2" s="312"/>
      <c r="AJ2" s="312"/>
      <c r="AK2" s="312"/>
      <c r="AL2" s="313"/>
    </row>
    <row r="3" spans="1:38" ht="18.75">
      <c r="A3" s="311"/>
      <c r="B3" s="312"/>
      <c r="C3" s="312"/>
      <c r="D3" s="312"/>
      <c r="E3" s="399" t="s">
        <v>86</v>
      </c>
      <c r="F3" s="399"/>
      <c r="G3" s="399"/>
      <c r="H3" s="399"/>
      <c r="I3" s="399"/>
      <c r="J3" s="399"/>
      <c r="K3" s="399"/>
      <c r="L3" s="399"/>
      <c r="M3" s="399"/>
      <c r="N3" s="399"/>
      <c r="O3" s="399"/>
      <c r="P3" s="399"/>
      <c r="Q3" s="399"/>
      <c r="R3" s="399"/>
      <c r="S3" s="399"/>
      <c r="T3" s="399"/>
      <c r="U3" s="399"/>
      <c r="V3" s="399"/>
      <c r="W3" s="399"/>
      <c r="X3" s="314">
        <v>5.6421257817368202</v>
      </c>
      <c r="Y3" s="315" t="s">
        <v>87</v>
      </c>
      <c r="Z3" s="315" t="s">
        <v>88</v>
      </c>
      <c r="AA3" s="316">
        <v>20</v>
      </c>
      <c r="AB3" s="315" t="s">
        <v>87</v>
      </c>
      <c r="AC3" s="315" t="s">
        <v>89</v>
      </c>
      <c r="AD3" s="315" t="s">
        <v>90</v>
      </c>
      <c r="AE3" s="315" t="s">
        <v>91</v>
      </c>
      <c r="AF3" s="317">
        <f>(2*PI()*(X3/2)^2*AA3)/1000</f>
        <v>1.0000815154876703</v>
      </c>
      <c r="AG3" s="315" t="s">
        <v>92</v>
      </c>
      <c r="AH3" s="312"/>
      <c r="AI3" s="312"/>
      <c r="AJ3" s="312"/>
      <c r="AK3" s="312"/>
      <c r="AL3" s="313"/>
    </row>
    <row r="4" spans="1:38">
      <c r="A4" s="311"/>
      <c r="B4" s="312"/>
      <c r="C4" s="312"/>
      <c r="D4" s="312"/>
      <c r="E4" s="312"/>
      <c r="F4" s="312"/>
      <c r="G4" s="312"/>
      <c r="H4" s="312"/>
      <c r="I4" s="312"/>
      <c r="J4" s="312"/>
      <c r="K4" s="312"/>
      <c r="L4" s="312"/>
      <c r="M4" s="312"/>
      <c r="N4" s="312"/>
      <c r="O4" s="312"/>
      <c r="P4" s="312"/>
      <c r="Q4" s="312"/>
      <c r="R4" s="312"/>
      <c r="S4" s="312"/>
      <c r="T4" s="312"/>
      <c r="U4" s="312"/>
      <c r="V4" s="312"/>
      <c r="W4" s="312"/>
      <c r="X4" s="318">
        <v>5.6421257817368202</v>
      </c>
      <c r="Y4" s="312"/>
      <c r="Z4" s="312"/>
      <c r="AA4" s="319">
        <v>20</v>
      </c>
      <c r="AB4" s="312"/>
      <c r="AC4" s="312"/>
      <c r="AD4" s="312"/>
      <c r="AE4" s="312"/>
      <c r="AF4" s="312"/>
      <c r="AG4" s="312"/>
      <c r="AH4" s="312"/>
      <c r="AI4" s="312"/>
      <c r="AJ4" s="312"/>
      <c r="AK4" s="312"/>
      <c r="AL4" s="313"/>
    </row>
    <row r="5" spans="1:38" ht="18.75">
      <c r="A5" s="311"/>
      <c r="B5" s="312"/>
      <c r="C5" s="312"/>
      <c r="D5" s="399" t="s">
        <v>122</v>
      </c>
      <c r="E5" s="399"/>
      <c r="F5" s="399"/>
      <c r="G5" s="399"/>
      <c r="H5" s="399"/>
      <c r="I5" s="399"/>
      <c r="J5" s="399"/>
      <c r="K5" s="399"/>
      <c r="L5" s="399"/>
      <c r="M5" s="399"/>
      <c r="N5" s="399"/>
      <c r="O5" s="399"/>
      <c r="P5" s="399"/>
      <c r="Q5" s="320"/>
      <c r="R5" s="403">
        <f>+AF3</f>
        <v>1.0000815154876703</v>
      </c>
      <c r="S5" s="403"/>
      <c r="T5" s="403"/>
      <c r="U5" s="399" t="str">
        <f>+AG3</f>
        <v>Liter</v>
      </c>
      <c r="V5" s="399"/>
      <c r="W5" s="399"/>
      <c r="X5" s="312"/>
      <c r="Y5" s="93" t="s">
        <v>2119</v>
      </c>
      <c r="Z5" s="312"/>
      <c r="AA5" s="312"/>
      <c r="AB5" s="312"/>
      <c r="AC5" s="312"/>
      <c r="AD5" s="312"/>
      <c r="AE5" s="312"/>
      <c r="AF5" s="312"/>
      <c r="AG5" s="312"/>
      <c r="AH5" s="312"/>
      <c r="AI5" s="312"/>
      <c r="AJ5" s="312"/>
      <c r="AK5" s="312"/>
      <c r="AL5" s="313"/>
    </row>
    <row r="6" spans="1:38" ht="19.5" thickBot="1">
      <c r="A6" s="311"/>
      <c r="B6" s="312"/>
      <c r="C6" s="312"/>
      <c r="D6" s="408" t="s">
        <v>125</v>
      </c>
      <c r="E6" s="408"/>
      <c r="F6" s="408"/>
      <c r="G6" s="408"/>
      <c r="H6" s="408"/>
      <c r="I6" s="408"/>
      <c r="J6" s="312"/>
      <c r="K6" s="312"/>
      <c r="L6" s="312"/>
      <c r="M6" s="312"/>
      <c r="N6" s="312"/>
      <c r="O6" s="312"/>
      <c r="P6" s="312"/>
      <c r="Q6" s="312"/>
      <c r="R6" s="408" t="s">
        <v>123</v>
      </c>
      <c r="S6" s="408"/>
      <c r="T6" s="408"/>
      <c r="U6" s="408"/>
      <c r="V6" s="408"/>
      <c r="W6" s="408"/>
      <c r="X6" s="312"/>
      <c r="Y6" s="93" t="s">
        <v>114</v>
      </c>
      <c r="Z6" s="312"/>
      <c r="AA6" s="312"/>
      <c r="AB6" s="312"/>
      <c r="AC6" s="312"/>
      <c r="AD6" s="312"/>
      <c r="AE6" s="312"/>
      <c r="AF6" s="312"/>
      <c r="AG6" s="70"/>
      <c r="AH6" s="312"/>
      <c r="AI6" s="312"/>
      <c r="AJ6" s="312"/>
      <c r="AK6" s="312"/>
      <c r="AL6" s="313"/>
    </row>
    <row r="7" spans="1:38" ht="18.75">
      <c r="A7" s="311"/>
      <c r="B7" s="321"/>
      <c r="C7" s="322"/>
      <c r="D7" s="323"/>
      <c r="E7" s="324"/>
      <c r="F7" s="324"/>
      <c r="G7" s="324"/>
      <c r="H7" s="324"/>
      <c r="I7" s="325"/>
      <c r="J7" s="312"/>
      <c r="K7" s="326"/>
      <c r="L7" s="327"/>
      <c r="M7" s="327"/>
      <c r="N7" s="327"/>
      <c r="O7" s="327"/>
      <c r="P7" s="328"/>
      <c r="Q7" s="312"/>
      <c r="R7" s="323"/>
      <c r="S7" s="324"/>
      <c r="T7" s="324"/>
      <c r="U7" s="324"/>
      <c r="V7" s="324"/>
      <c r="W7" s="325"/>
      <c r="X7" s="312"/>
      <c r="Y7" s="93" t="s">
        <v>126</v>
      </c>
      <c r="Z7" s="312"/>
      <c r="AA7" s="312"/>
      <c r="AB7" s="312"/>
      <c r="AC7" s="312"/>
      <c r="AD7" s="312"/>
      <c r="AE7" s="312"/>
      <c r="AF7" s="312"/>
      <c r="AG7" s="312"/>
      <c r="AH7" s="312"/>
      <c r="AI7" s="312"/>
      <c r="AJ7" s="312"/>
      <c r="AK7" s="312"/>
      <c r="AL7" s="313"/>
    </row>
    <row r="8" spans="1:38" ht="18.75">
      <c r="A8" s="311"/>
      <c r="B8" s="312"/>
      <c r="C8" s="313"/>
      <c r="D8" s="393" t="s">
        <v>2117</v>
      </c>
      <c r="E8" s="394"/>
      <c r="F8" s="394"/>
      <c r="G8" s="394"/>
      <c r="H8" s="394"/>
      <c r="I8" s="395"/>
      <c r="J8" s="312"/>
      <c r="K8" s="329"/>
      <c r="L8" s="330"/>
      <c r="M8" s="330"/>
      <c r="N8" s="330"/>
      <c r="O8" s="330"/>
      <c r="P8" s="331"/>
      <c r="Q8" s="312"/>
      <c r="R8" s="393" t="s">
        <v>128</v>
      </c>
      <c r="S8" s="394"/>
      <c r="T8" s="394"/>
      <c r="U8" s="394"/>
      <c r="V8" s="394"/>
      <c r="W8" s="395"/>
      <c r="X8" s="312"/>
      <c r="Y8" s="93" t="s">
        <v>124</v>
      </c>
      <c r="Z8" s="312"/>
      <c r="AA8" s="312"/>
      <c r="AB8" s="312"/>
      <c r="AC8" s="312"/>
      <c r="AD8" s="312"/>
      <c r="AE8" s="312"/>
      <c r="AF8" s="312"/>
      <c r="AG8" s="312"/>
      <c r="AH8" s="312"/>
      <c r="AI8" s="312"/>
      <c r="AJ8" s="312"/>
      <c r="AK8" s="312"/>
      <c r="AL8" s="313"/>
    </row>
    <row r="9" spans="1:38" ht="18.75">
      <c r="A9" s="311"/>
      <c r="B9" s="312"/>
      <c r="C9" s="313"/>
      <c r="D9" s="393" t="s">
        <v>129</v>
      </c>
      <c r="E9" s="394"/>
      <c r="F9" s="394"/>
      <c r="G9" s="394"/>
      <c r="H9" s="394"/>
      <c r="I9" s="395"/>
      <c r="J9" s="312"/>
      <c r="K9" s="332"/>
      <c r="L9" s="333"/>
      <c r="M9" s="333"/>
      <c r="N9" s="333"/>
      <c r="O9" s="333"/>
      <c r="P9" s="334"/>
      <c r="Q9" s="312"/>
      <c r="R9" s="393" t="s">
        <v>130</v>
      </c>
      <c r="S9" s="394"/>
      <c r="T9" s="394"/>
      <c r="U9" s="394"/>
      <c r="V9" s="394"/>
      <c r="W9" s="395"/>
      <c r="X9" s="312"/>
      <c r="Y9" s="93" t="s">
        <v>2121</v>
      </c>
      <c r="Z9" s="312"/>
      <c r="AA9" s="312"/>
      <c r="AB9" s="312"/>
      <c r="AC9" s="312"/>
      <c r="AD9" s="312"/>
      <c r="AE9" s="312"/>
      <c r="AF9" s="312"/>
      <c r="AG9" s="312"/>
      <c r="AH9" s="312"/>
      <c r="AI9" s="312"/>
      <c r="AJ9" s="312"/>
      <c r="AK9" s="312"/>
      <c r="AL9" s="313"/>
    </row>
    <row r="10" spans="1:38" ht="18.75">
      <c r="A10" s="311"/>
      <c r="B10" s="312"/>
      <c r="C10" s="313"/>
      <c r="D10" s="335"/>
      <c r="E10" s="336"/>
      <c r="F10" s="336"/>
      <c r="G10" s="336"/>
      <c r="H10" s="336"/>
      <c r="I10" s="337"/>
      <c r="J10" s="312"/>
      <c r="K10" s="332"/>
      <c r="L10" s="333"/>
      <c r="M10" s="333"/>
      <c r="N10" s="333"/>
      <c r="O10" s="333"/>
      <c r="P10" s="334"/>
      <c r="Q10" s="312"/>
      <c r="R10" s="335"/>
      <c r="S10" s="336"/>
      <c r="T10" s="336"/>
      <c r="U10" s="336"/>
      <c r="V10" s="336"/>
      <c r="W10" s="337"/>
      <c r="X10" s="312"/>
      <c r="Y10" s="93"/>
      <c r="Z10" s="312"/>
      <c r="AA10" s="312"/>
      <c r="AB10" s="312"/>
      <c r="AC10" s="312"/>
      <c r="AD10" s="312"/>
      <c r="AE10" s="312"/>
      <c r="AF10" s="312"/>
      <c r="AG10" s="312"/>
      <c r="AH10" s="312"/>
      <c r="AI10" s="312"/>
      <c r="AJ10" s="312"/>
      <c r="AK10" s="312"/>
      <c r="AL10" s="313"/>
    </row>
    <row r="11" spans="1:38" ht="18.75">
      <c r="A11" s="311"/>
      <c r="B11" s="312"/>
      <c r="C11" s="313"/>
      <c r="D11" s="393" t="s">
        <v>93</v>
      </c>
      <c r="E11" s="394"/>
      <c r="F11" s="394"/>
      <c r="G11" s="394"/>
      <c r="H11" s="394"/>
      <c r="I11" s="395"/>
      <c r="J11" s="312"/>
      <c r="K11" s="332"/>
      <c r="L11" s="333"/>
      <c r="M11" s="333"/>
      <c r="N11" s="333"/>
      <c r="O11" s="333"/>
      <c r="P11" s="334"/>
      <c r="Q11" s="312"/>
      <c r="R11" s="393" t="s">
        <v>93</v>
      </c>
      <c r="S11" s="394"/>
      <c r="T11" s="394"/>
      <c r="U11" s="394"/>
      <c r="V11" s="394"/>
      <c r="W11" s="395"/>
      <c r="X11" s="312"/>
      <c r="Y11" s="93" t="s">
        <v>94</v>
      </c>
      <c r="Z11" s="312"/>
      <c r="AA11" s="312"/>
      <c r="AB11" s="312"/>
      <c r="AC11" s="312"/>
      <c r="AD11" s="312"/>
      <c r="AE11" s="312"/>
      <c r="AF11" s="312"/>
      <c r="AG11" s="312"/>
      <c r="AH11" s="312"/>
      <c r="AI11" s="312"/>
      <c r="AJ11" s="312"/>
      <c r="AK11" s="312"/>
      <c r="AL11" s="313"/>
    </row>
    <row r="12" spans="1:38" ht="18.75">
      <c r="A12" s="311"/>
      <c r="B12" s="312"/>
      <c r="C12" s="313"/>
      <c r="D12" s="335"/>
      <c r="E12" s="336"/>
      <c r="F12" s="336"/>
      <c r="G12" s="336"/>
      <c r="H12" s="336"/>
      <c r="I12" s="337"/>
      <c r="J12" s="312"/>
      <c r="K12" s="400" t="s">
        <v>116</v>
      </c>
      <c r="L12" s="401"/>
      <c r="M12" s="401"/>
      <c r="N12" s="401"/>
      <c r="O12" s="401"/>
      <c r="P12" s="402"/>
      <c r="Q12" s="312"/>
      <c r="R12" s="335"/>
      <c r="S12" s="336"/>
      <c r="T12" s="336"/>
      <c r="U12" s="336"/>
      <c r="V12" s="336"/>
      <c r="W12" s="337"/>
      <c r="X12" s="312"/>
      <c r="Y12" s="93" t="s">
        <v>96</v>
      </c>
      <c r="Z12" s="312"/>
      <c r="AA12" s="312"/>
      <c r="AB12" s="312"/>
      <c r="AC12" s="312"/>
      <c r="AD12" s="312"/>
      <c r="AE12" s="312"/>
      <c r="AF12" s="312"/>
      <c r="AG12" s="312"/>
      <c r="AH12" s="312"/>
      <c r="AI12" s="312"/>
      <c r="AJ12" s="312"/>
      <c r="AK12" s="312"/>
      <c r="AL12" s="313"/>
    </row>
    <row r="13" spans="1:38" ht="18.75">
      <c r="A13" s="311"/>
      <c r="B13" s="312"/>
      <c r="C13" s="313"/>
      <c r="D13" s="393" t="s">
        <v>95</v>
      </c>
      <c r="E13" s="394"/>
      <c r="F13" s="394"/>
      <c r="G13" s="394"/>
      <c r="H13" s="394"/>
      <c r="I13" s="395"/>
      <c r="J13" s="312"/>
      <c r="K13" s="332"/>
      <c r="L13" s="333"/>
      <c r="M13" s="333"/>
      <c r="N13" s="333"/>
      <c r="O13" s="333"/>
      <c r="P13" s="334"/>
      <c r="Q13" s="312"/>
      <c r="R13" s="393" t="s">
        <v>95</v>
      </c>
      <c r="S13" s="394"/>
      <c r="T13" s="394"/>
      <c r="U13" s="394"/>
      <c r="V13" s="394"/>
      <c r="W13" s="395"/>
      <c r="X13" s="312"/>
      <c r="Y13" s="93" t="s">
        <v>127</v>
      </c>
      <c r="Z13" s="312"/>
      <c r="AA13" s="312"/>
      <c r="AB13" s="312"/>
      <c r="AC13" s="312"/>
      <c r="AD13" s="312"/>
      <c r="AE13" s="312"/>
      <c r="AF13" s="312"/>
      <c r="AG13" s="312"/>
      <c r="AH13" s="312"/>
      <c r="AI13" s="312"/>
      <c r="AJ13" s="312"/>
      <c r="AK13" s="312"/>
      <c r="AL13" s="313"/>
    </row>
    <row r="14" spans="1:38" ht="15.75">
      <c r="A14" s="311"/>
      <c r="B14" s="312"/>
      <c r="C14" s="313"/>
      <c r="D14" s="335"/>
      <c r="E14" s="336"/>
      <c r="F14" s="336"/>
      <c r="G14" s="336"/>
      <c r="H14" s="336"/>
      <c r="I14" s="337"/>
      <c r="J14" s="312"/>
      <c r="K14" s="332"/>
      <c r="L14" s="333"/>
      <c r="M14" s="333"/>
      <c r="N14" s="333"/>
      <c r="O14" s="333"/>
      <c r="P14" s="334"/>
      <c r="Q14" s="312"/>
      <c r="R14" s="335"/>
      <c r="S14" s="336"/>
      <c r="T14" s="336"/>
      <c r="U14" s="336"/>
      <c r="V14" s="336"/>
      <c r="W14" s="337"/>
      <c r="X14" s="312"/>
      <c r="Y14" s="312"/>
      <c r="Z14" s="312"/>
      <c r="AA14" s="312"/>
      <c r="AB14" s="312"/>
      <c r="AC14" s="312"/>
      <c r="AD14" s="312"/>
      <c r="AE14" s="312"/>
      <c r="AF14" s="312"/>
      <c r="AG14" s="312"/>
      <c r="AH14" s="312"/>
      <c r="AI14" s="312"/>
      <c r="AJ14" s="312"/>
      <c r="AK14" s="312"/>
      <c r="AL14" s="313"/>
    </row>
    <row r="15" spans="1:38" ht="18.75">
      <c r="A15" s="311"/>
      <c r="B15" s="312"/>
      <c r="C15" s="313"/>
      <c r="D15" s="393" t="s">
        <v>97</v>
      </c>
      <c r="E15" s="394"/>
      <c r="F15" s="394"/>
      <c r="G15" s="394"/>
      <c r="H15" s="394"/>
      <c r="I15" s="395"/>
      <c r="J15" s="312"/>
      <c r="K15" s="332"/>
      <c r="L15" s="333"/>
      <c r="M15" s="333"/>
      <c r="N15" s="333"/>
      <c r="O15" s="333"/>
      <c r="P15" s="334"/>
      <c r="Q15" s="312"/>
      <c r="R15" s="393" t="s">
        <v>98</v>
      </c>
      <c r="S15" s="394"/>
      <c r="T15" s="394"/>
      <c r="U15" s="394"/>
      <c r="V15" s="394"/>
      <c r="W15" s="395"/>
      <c r="X15" s="312"/>
      <c r="Y15" s="333"/>
      <c r="Z15" s="320" t="s">
        <v>116</v>
      </c>
      <c r="AA15" s="338"/>
      <c r="AB15" s="312"/>
      <c r="AC15" s="312"/>
      <c r="AD15" s="312"/>
      <c r="AE15" s="312"/>
      <c r="AF15" s="312"/>
      <c r="AG15" s="312"/>
      <c r="AH15" s="312"/>
      <c r="AI15" s="312"/>
      <c r="AJ15" s="312"/>
      <c r="AK15" s="312"/>
      <c r="AL15" s="313"/>
    </row>
    <row r="16" spans="1:38" ht="19.5" thickBot="1">
      <c r="A16" s="311"/>
      <c r="B16" s="396">
        <f>AA3</f>
        <v>20</v>
      </c>
      <c r="C16" s="339" t="s">
        <v>99</v>
      </c>
      <c r="D16" s="409"/>
      <c r="E16" s="410"/>
      <c r="F16" s="410"/>
      <c r="G16" s="410"/>
      <c r="H16" s="410"/>
      <c r="I16" s="411"/>
      <c r="J16" s="312"/>
      <c r="K16" s="332"/>
      <c r="L16" s="333"/>
      <c r="M16" s="333"/>
      <c r="N16" s="333"/>
      <c r="O16" s="333"/>
      <c r="P16" s="334"/>
      <c r="Q16" s="312"/>
      <c r="R16" s="335"/>
      <c r="S16" s="336"/>
      <c r="T16" s="336"/>
      <c r="U16" s="336"/>
      <c r="V16" s="336"/>
      <c r="W16" s="337"/>
      <c r="X16" s="312"/>
      <c r="Y16" s="340"/>
      <c r="Z16" s="320" t="s">
        <v>117</v>
      </c>
      <c r="AA16" s="338"/>
      <c r="AB16" s="312"/>
      <c r="AC16" s="312"/>
      <c r="AD16" s="312"/>
      <c r="AE16" s="312"/>
      <c r="AF16" s="312"/>
      <c r="AG16" s="312"/>
      <c r="AH16" s="312"/>
      <c r="AI16" s="312"/>
      <c r="AJ16" s="312"/>
      <c r="AK16" s="312"/>
      <c r="AL16" s="313"/>
    </row>
    <row r="17" spans="1:38" ht="19.5" thickBot="1">
      <c r="A17" s="311"/>
      <c r="B17" s="396"/>
      <c r="C17" s="339" t="s">
        <v>87</v>
      </c>
      <c r="D17" s="341"/>
      <c r="E17" s="342"/>
      <c r="F17" s="342"/>
      <c r="G17" s="342"/>
      <c r="H17" s="342"/>
      <c r="I17" s="343"/>
      <c r="J17" s="312"/>
      <c r="K17" s="344"/>
      <c r="L17" s="345"/>
      <c r="M17" s="345"/>
      <c r="N17" s="345"/>
      <c r="O17" s="345"/>
      <c r="P17" s="346"/>
      <c r="Q17" s="312"/>
      <c r="R17" s="347"/>
      <c r="S17" s="348"/>
      <c r="T17" s="348"/>
      <c r="U17" s="348"/>
      <c r="V17" s="348"/>
      <c r="W17" s="349"/>
      <c r="X17" s="312"/>
      <c r="Y17" s="350"/>
      <c r="Z17" s="320" t="s">
        <v>2120</v>
      </c>
      <c r="AA17" s="338"/>
      <c r="AB17" s="351"/>
      <c r="AC17" s="312"/>
      <c r="AD17" s="312"/>
      <c r="AE17" s="312"/>
      <c r="AF17" s="312"/>
      <c r="AG17" s="312"/>
      <c r="AH17" s="312"/>
      <c r="AI17" s="312"/>
      <c r="AJ17" s="312"/>
      <c r="AK17" s="312"/>
      <c r="AL17" s="313"/>
    </row>
    <row r="18" spans="1:38" ht="18.75">
      <c r="A18" s="311"/>
      <c r="B18" s="312"/>
      <c r="C18" s="313"/>
      <c r="D18" s="352"/>
      <c r="E18" s="353"/>
      <c r="F18" s="353"/>
      <c r="G18" s="353"/>
      <c r="H18" s="353"/>
      <c r="I18" s="354"/>
      <c r="J18" s="312"/>
      <c r="K18" s="355"/>
      <c r="L18" s="340"/>
      <c r="M18" s="340"/>
      <c r="N18" s="340"/>
      <c r="O18" s="340"/>
      <c r="P18" s="356"/>
      <c r="Q18" s="312"/>
      <c r="R18" s="357"/>
      <c r="S18" s="358"/>
      <c r="T18" s="358"/>
      <c r="U18" s="358"/>
      <c r="V18" s="358"/>
      <c r="W18" s="359"/>
      <c r="X18" s="312"/>
      <c r="Y18" s="360"/>
      <c r="Z18" s="320" t="s">
        <v>100</v>
      </c>
      <c r="AA18" s="338"/>
      <c r="AB18" s="312"/>
      <c r="AC18" s="312"/>
      <c r="AD18" s="312"/>
      <c r="AE18" s="90" t="s">
        <v>115</v>
      </c>
      <c r="AF18" s="312"/>
      <c r="AG18" s="312"/>
      <c r="AH18" s="312"/>
      <c r="AI18" s="312"/>
      <c r="AJ18" s="312"/>
      <c r="AK18" s="312"/>
      <c r="AL18" s="313"/>
    </row>
    <row r="19" spans="1:38" ht="18.75">
      <c r="A19" s="311"/>
      <c r="B19" s="312"/>
      <c r="C19" s="313"/>
      <c r="D19" s="400" t="s">
        <v>116</v>
      </c>
      <c r="E19" s="401"/>
      <c r="F19" s="401"/>
      <c r="G19" s="401"/>
      <c r="H19" s="401"/>
      <c r="I19" s="402"/>
      <c r="J19" s="312"/>
      <c r="K19" s="355"/>
      <c r="L19" s="340"/>
      <c r="M19" s="340"/>
      <c r="N19" s="340"/>
      <c r="O19" s="340"/>
      <c r="P19" s="356"/>
      <c r="Q19" s="312"/>
      <c r="R19" s="405" t="s">
        <v>117</v>
      </c>
      <c r="S19" s="406"/>
      <c r="T19" s="406"/>
      <c r="U19" s="406"/>
      <c r="V19" s="406"/>
      <c r="W19" s="407"/>
      <c r="X19" s="312"/>
      <c r="Y19" s="312"/>
      <c r="Z19" s="312"/>
      <c r="AA19" s="312"/>
      <c r="AB19" s="312"/>
      <c r="AC19" s="312"/>
      <c r="AD19" s="312"/>
      <c r="AE19" s="91"/>
      <c r="AF19" s="312"/>
      <c r="AG19" s="312"/>
      <c r="AH19" s="312"/>
      <c r="AI19" s="312"/>
      <c r="AJ19" s="312"/>
      <c r="AK19" s="312"/>
      <c r="AL19" s="313"/>
    </row>
    <row r="20" spans="1:38" ht="18.75">
      <c r="A20" s="311"/>
      <c r="B20" s="312"/>
      <c r="C20" s="313"/>
      <c r="D20" s="352"/>
      <c r="E20" s="353"/>
      <c r="F20" s="353"/>
      <c r="G20" s="353"/>
      <c r="H20" s="353"/>
      <c r="I20" s="354"/>
      <c r="J20" s="312"/>
      <c r="K20" s="355"/>
      <c r="L20" s="340"/>
      <c r="M20" s="340"/>
      <c r="N20" s="340"/>
      <c r="O20" s="340"/>
      <c r="P20" s="356"/>
      <c r="Q20" s="312"/>
      <c r="R20" s="357"/>
      <c r="S20" s="358"/>
      <c r="T20" s="358"/>
      <c r="U20" s="358"/>
      <c r="V20" s="358"/>
      <c r="W20" s="359"/>
      <c r="X20" s="312"/>
      <c r="Y20" s="312"/>
      <c r="Z20" s="312"/>
      <c r="AA20" s="312"/>
      <c r="AB20" s="312"/>
      <c r="AC20" s="312"/>
      <c r="AD20" s="312"/>
      <c r="AE20" s="92" t="s">
        <v>75</v>
      </c>
      <c r="AF20" s="312"/>
      <c r="AG20" s="312"/>
      <c r="AH20" s="312"/>
      <c r="AI20" s="312"/>
      <c r="AJ20" s="312"/>
      <c r="AK20" s="312"/>
      <c r="AL20" s="313"/>
    </row>
    <row r="21" spans="1:38" ht="18.75">
      <c r="A21" s="311"/>
      <c r="B21" s="312"/>
      <c r="C21" s="313"/>
      <c r="D21" s="400" t="s">
        <v>118</v>
      </c>
      <c r="E21" s="401"/>
      <c r="F21" s="401"/>
      <c r="G21" s="401"/>
      <c r="H21" s="401"/>
      <c r="I21" s="402"/>
      <c r="J21" s="312"/>
      <c r="K21" s="355"/>
      <c r="L21" s="340"/>
      <c r="M21" s="340"/>
      <c r="N21" s="340"/>
      <c r="O21" s="340"/>
      <c r="P21" s="356"/>
      <c r="Q21" s="312"/>
      <c r="R21" s="405" t="s">
        <v>119</v>
      </c>
      <c r="S21" s="406"/>
      <c r="T21" s="406"/>
      <c r="U21" s="406"/>
      <c r="V21" s="406"/>
      <c r="W21" s="407"/>
      <c r="X21" s="312"/>
      <c r="Y21" s="312"/>
      <c r="Z21" s="312"/>
      <c r="AA21" s="312"/>
      <c r="AB21" s="312"/>
      <c r="AC21" s="312"/>
      <c r="AD21" s="312"/>
      <c r="AE21" s="93"/>
      <c r="AF21" s="312"/>
      <c r="AG21" s="312"/>
      <c r="AH21" s="312"/>
      <c r="AI21" s="312"/>
      <c r="AJ21" s="312"/>
      <c r="AK21" s="312"/>
      <c r="AL21" s="313"/>
    </row>
    <row r="22" spans="1:38" ht="18.75">
      <c r="A22" s="311"/>
      <c r="B22" s="312"/>
      <c r="C22" s="313"/>
      <c r="D22" s="352"/>
      <c r="E22" s="353"/>
      <c r="F22" s="353"/>
      <c r="G22" s="353"/>
      <c r="H22" s="353"/>
      <c r="I22" s="354"/>
      <c r="J22" s="312"/>
      <c r="K22" s="405" t="s">
        <v>117</v>
      </c>
      <c r="L22" s="406"/>
      <c r="M22" s="406"/>
      <c r="N22" s="406"/>
      <c r="O22" s="406"/>
      <c r="P22" s="407"/>
      <c r="Q22" s="312"/>
      <c r="R22" s="357"/>
      <c r="S22" s="358"/>
      <c r="T22" s="358"/>
      <c r="U22" s="358"/>
      <c r="V22" s="358"/>
      <c r="W22" s="359"/>
      <c r="X22" s="312"/>
      <c r="Y22" s="312"/>
      <c r="Z22" s="312"/>
      <c r="AA22" s="312"/>
      <c r="AB22" s="312"/>
      <c r="AC22" s="312"/>
      <c r="AD22" s="312"/>
      <c r="AE22" s="68" t="s">
        <v>56</v>
      </c>
      <c r="AF22" s="312"/>
      <c r="AG22" s="312"/>
      <c r="AH22" s="312"/>
      <c r="AI22" s="312"/>
      <c r="AJ22" s="312"/>
      <c r="AK22" s="312"/>
      <c r="AL22" s="313"/>
    </row>
    <row r="23" spans="1:38" ht="15.75">
      <c r="A23" s="311"/>
      <c r="B23" s="312"/>
      <c r="C23" s="313"/>
      <c r="D23" s="400" t="s">
        <v>120</v>
      </c>
      <c r="E23" s="401"/>
      <c r="F23" s="401"/>
      <c r="G23" s="401"/>
      <c r="H23" s="401"/>
      <c r="I23" s="402"/>
      <c r="J23" s="312"/>
      <c r="K23" s="355"/>
      <c r="L23" s="340"/>
      <c r="M23" s="340"/>
      <c r="N23" s="340"/>
      <c r="O23" s="340"/>
      <c r="P23" s="356"/>
      <c r="Q23" s="312"/>
      <c r="R23" s="405" t="s">
        <v>121</v>
      </c>
      <c r="S23" s="406"/>
      <c r="T23" s="406"/>
      <c r="U23" s="406"/>
      <c r="V23" s="406"/>
      <c r="W23" s="407"/>
      <c r="X23" s="312"/>
      <c r="Y23" s="312"/>
      <c r="Z23" s="312"/>
      <c r="AA23" s="312"/>
      <c r="AB23" s="312"/>
      <c r="AC23" s="312"/>
      <c r="AD23" s="312"/>
      <c r="AE23" s="312"/>
      <c r="AF23" s="312"/>
      <c r="AG23" s="312"/>
      <c r="AH23" s="312"/>
      <c r="AI23" s="312"/>
      <c r="AJ23" s="312"/>
      <c r="AK23" s="312"/>
      <c r="AL23" s="313"/>
    </row>
    <row r="24" spans="1:38" ht="21">
      <c r="A24" s="311"/>
      <c r="B24" s="312"/>
      <c r="C24" s="313"/>
      <c r="D24" s="352"/>
      <c r="E24" s="353"/>
      <c r="F24" s="353"/>
      <c r="G24" s="353"/>
      <c r="H24" s="353"/>
      <c r="I24" s="354"/>
      <c r="J24" s="312"/>
      <c r="K24" s="355"/>
      <c r="L24" s="340"/>
      <c r="M24" s="340"/>
      <c r="N24" s="340"/>
      <c r="O24" s="340"/>
      <c r="P24" s="356"/>
      <c r="Q24" s="312"/>
      <c r="R24" s="357"/>
      <c r="S24" s="358"/>
      <c r="T24" s="358"/>
      <c r="U24" s="358"/>
      <c r="V24" s="358"/>
      <c r="W24" s="359"/>
      <c r="X24" s="312"/>
      <c r="Y24" s="424" t="s">
        <v>2202</v>
      </c>
      <c r="Z24" s="424"/>
      <c r="AA24" s="424"/>
      <c r="AB24" s="424"/>
      <c r="AC24" s="424"/>
      <c r="AD24" s="424"/>
      <c r="AE24" s="424"/>
      <c r="AF24" s="424"/>
      <c r="AG24" s="424"/>
      <c r="AH24" s="424"/>
      <c r="AI24" s="424"/>
      <c r="AJ24" s="424"/>
      <c r="AK24" s="424"/>
      <c r="AL24" s="313"/>
    </row>
    <row r="25" spans="1:38" ht="15.75">
      <c r="A25" s="311"/>
      <c r="B25" s="312"/>
      <c r="C25" s="313"/>
      <c r="D25" s="352"/>
      <c r="E25" s="353"/>
      <c r="F25" s="353"/>
      <c r="G25" s="353"/>
      <c r="H25" s="353"/>
      <c r="I25" s="354"/>
      <c r="J25" s="312"/>
      <c r="K25" s="355"/>
      <c r="L25" s="340"/>
      <c r="M25" s="340"/>
      <c r="N25" s="340"/>
      <c r="O25" s="340"/>
      <c r="P25" s="356"/>
      <c r="Q25" s="312"/>
      <c r="R25" s="357"/>
      <c r="S25" s="358"/>
      <c r="T25" s="358"/>
      <c r="U25" s="358"/>
      <c r="V25" s="358"/>
      <c r="W25" s="359"/>
      <c r="X25" s="312"/>
      <c r="Y25" s="312"/>
      <c r="Z25" s="312"/>
      <c r="AA25" s="312"/>
      <c r="AB25" s="312"/>
      <c r="AC25" s="312"/>
      <c r="AD25" s="312"/>
      <c r="AE25" s="312"/>
      <c r="AF25" s="312"/>
      <c r="AG25" s="312"/>
      <c r="AH25" s="312"/>
      <c r="AI25" s="312"/>
      <c r="AJ25" s="312"/>
      <c r="AK25" s="312"/>
      <c r="AL25" s="313"/>
    </row>
    <row r="26" spans="1:38" ht="16.5" thickBot="1">
      <c r="A26" s="311"/>
      <c r="B26" s="361"/>
      <c r="C26" s="362"/>
      <c r="D26" s="363"/>
      <c r="E26" s="364"/>
      <c r="F26" s="364"/>
      <c r="G26" s="364"/>
      <c r="H26" s="364"/>
      <c r="I26" s="365"/>
      <c r="J26" s="312"/>
      <c r="K26" s="366"/>
      <c r="L26" s="367"/>
      <c r="M26" s="367"/>
      <c r="N26" s="367"/>
      <c r="O26" s="367"/>
      <c r="P26" s="368"/>
      <c r="Q26" s="312"/>
      <c r="R26" s="369"/>
      <c r="S26" s="370"/>
      <c r="T26" s="370"/>
      <c r="U26" s="370"/>
      <c r="V26" s="370"/>
      <c r="W26" s="371"/>
      <c r="X26" s="312"/>
      <c r="Y26" s="312"/>
      <c r="Z26" s="312"/>
      <c r="AA26" s="312"/>
      <c r="AB26" s="312"/>
      <c r="AC26" s="312"/>
      <c r="AD26" s="312"/>
      <c r="AE26" s="312"/>
      <c r="AF26" s="312"/>
      <c r="AG26" s="312"/>
      <c r="AH26" s="312"/>
      <c r="AI26" s="312"/>
      <c r="AJ26" s="312"/>
      <c r="AK26" s="312"/>
      <c r="AL26" s="313"/>
    </row>
    <row r="27" spans="1:38">
      <c r="A27" s="311"/>
      <c r="B27" s="312"/>
      <c r="C27" s="312"/>
      <c r="D27" s="418" t="s">
        <v>101</v>
      </c>
      <c r="E27" s="419"/>
      <c r="F27" s="419"/>
      <c r="G27" s="419"/>
      <c r="H27" s="419"/>
      <c r="I27" s="420"/>
      <c r="J27" s="312"/>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2"/>
      <c r="AL27" s="313"/>
    </row>
    <row r="28" spans="1:38">
      <c r="A28" s="311"/>
      <c r="B28" s="312"/>
      <c r="C28" s="312"/>
      <c r="D28" s="421">
        <f>+X3</f>
        <v>5.6421257817368202</v>
      </c>
      <c r="E28" s="422"/>
      <c r="F28" s="422"/>
      <c r="G28" s="422"/>
      <c r="H28" s="422"/>
      <c r="I28" s="423"/>
      <c r="J28" s="312"/>
      <c r="K28" s="312"/>
      <c r="L28" s="312"/>
      <c r="M28" s="312"/>
      <c r="N28" s="312"/>
      <c r="O28" s="312"/>
      <c r="P28" s="312"/>
      <c r="Q28" s="312"/>
      <c r="R28" s="312"/>
      <c r="S28" s="312"/>
      <c r="T28" s="312"/>
      <c r="U28" s="312"/>
      <c r="V28" s="312"/>
      <c r="W28" s="312"/>
      <c r="X28" s="312"/>
      <c r="Y28" s="312"/>
      <c r="Z28" s="312"/>
      <c r="AA28" s="312"/>
      <c r="AB28" s="312"/>
      <c r="AC28" s="312"/>
      <c r="AD28" s="312"/>
      <c r="AE28" s="312"/>
      <c r="AF28" s="312"/>
      <c r="AG28" s="312"/>
      <c r="AH28" s="312"/>
      <c r="AI28" s="312"/>
      <c r="AJ28" s="312"/>
      <c r="AK28" s="312"/>
      <c r="AL28" s="313"/>
    </row>
    <row r="29" spans="1:38" ht="18.75">
      <c r="A29" s="372" t="s">
        <v>2122</v>
      </c>
      <c r="B29" s="320"/>
      <c r="C29" s="320"/>
      <c r="D29" s="320"/>
      <c r="E29" s="320"/>
      <c r="F29" s="320"/>
      <c r="G29" s="320"/>
      <c r="H29" s="320"/>
      <c r="I29" s="320"/>
      <c r="J29" s="320"/>
      <c r="K29" s="320"/>
      <c r="L29" s="320"/>
      <c r="M29" s="320"/>
      <c r="N29" s="320"/>
      <c r="O29" s="320"/>
      <c r="P29" s="320"/>
      <c r="Q29" s="320"/>
      <c r="R29" s="320"/>
      <c r="S29" s="320"/>
      <c r="T29" s="320"/>
      <c r="U29" s="320"/>
      <c r="V29" s="320"/>
      <c r="W29" s="320"/>
      <c r="X29" s="320"/>
      <c r="Y29" s="320"/>
      <c r="Z29" s="320"/>
      <c r="AA29" s="320"/>
      <c r="AB29" s="320"/>
      <c r="AC29" s="320"/>
      <c r="AD29" s="320"/>
      <c r="AE29" s="320"/>
      <c r="AF29" s="320"/>
      <c r="AG29" s="312"/>
      <c r="AH29" s="312"/>
      <c r="AI29" s="312"/>
      <c r="AJ29" s="312"/>
      <c r="AK29" s="312"/>
      <c r="AL29" s="313"/>
    </row>
    <row r="30" spans="1:38" ht="15.75">
      <c r="A30" s="373"/>
      <c r="B30" s="374"/>
      <c r="C30" s="374"/>
      <c r="D30" s="374"/>
      <c r="E30" s="374"/>
      <c r="F30" s="374"/>
      <c r="G30" s="374"/>
      <c r="H30" s="374"/>
      <c r="I30" s="374"/>
      <c r="J30" s="374"/>
      <c r="K30" s="375"/>
      <c r="L30" s="375"/>
      <c r="M30" s="375"/>
      <c r="N30" s="375"/>
      <c r="O30" s="375"/>
      <c r="P30" s="375"/>
      <c r="Q30" s="376"/>
      <c r="R30" s="376"/>
      <c r="S30" s="376"/>
      <c r="T30" s="376"/>
      <c r="U30" s="376"/>
      <c r="V30" s="376"/>
      <c r="W30" s="376"/>
      <c r="X30" s="376"/>
      <c r="Y30" s="376"/>
      <c r="Z30" s="376"/>
      <c r="AA30" s="376"/>
      <c r="AB30" s="376"/>
      <c r="AC30" s="376"/>
      <c r="AD30" s="376"/>
      <c r="AE30" s="376"/>
      <c r="AF30" s="376"/>
      <c r="AG30" s="312"/>
      <c r="AH30" s="312"/>
      <c r="AI30" s="312"/>
      <c r="AJ30" s="312"/>
      <c r="AK30" s="312"/>
      <c r="AL30" s="313"/>
    </row>
    <row r="31" spans="1:38" ht="18.75">
      <c r="A31" s="376"/>
      <c r="B31" s="376"/>
      <c r="C31" s="376"/>
      <c r="D31" s="376"/>
      <c r="E31" s="376"/>
      <c r="F31" s="376"/>
      <c r="G31" s="376"/>
      <c r="H31" s="376"/>
      <c r="I31" s="376"/>
      <c r="J31" s="376"/>
      <c r="K31" s="400" t="s">
        <v>116</v>
      </c>
      <c r="L31" s="401"/>
      <c r="M31" s="401"/>
      <c r="N31" s="401"/>
      <c r="O31" s="401"/>
      <c r="P31" s="402"/>
      <c r="Q31" s="376"/>
      <c r="R31" s="376"/>
      <c r="S31" s="93" t="s">
        <v>2118</v>
      </c>
      <c r="T31" s="376"/>
      <c r="U31" s="376"/>
      <c r="V31" s="376"/>
      <c r="W31" s="376"/>
      <c r="X31" s="377"/>
      <c r="Y31" s="377"/>
      <c r="Z31" s="376"/>
      <c r="AA31" s="376"/>
      <c r="AB31" s="376"/>
      <c r="AC31" s="376"/>
      <c r="AD31" s="376"/>
      <c r="AE31" s="376"/>
      <c r="AF31" s="376"/>
      <c r="AG31" s="93"/>
      <c r="AH31" s="93"/>
      <c r="AI31" s="93"/>
      <c r="AJ31" s="93"/>
      <c r="AK31" s="93"/>
      <c r="AL31" s="378"/>
    </row>
    <row r="32" spans="1:38" ht="18.75">
      <c r="A32" s="376"/>
      <c r="B32" s="376"/>
      <c r="C32" s="376"/>
      <c r="D32" s="376"/>
      <c r="E32" s="376"/>
      <c r="F32" s="376"/>
      <c r="G32" s="376"/>
      <c r="H32" s="376"/>
      <c r="I32" s="376"/>
      <c r="J32" s="376"/>
      <c r="K32" s="357"/>
      <c r="L32" s="358"/>
      <c r="M32" s="358"/>
      <c r="N32" s="358"/>
      <c r="O32" s="358"/>
      <c r="P32" s="359"/>
      <c r="Q32" s="376"/>
      <c r="R32" s="376"/>
      <c r="S32" s="376"/>
      <c r="T32" s="376"/>
      <c r="U32" s="376"/>
      <c r="V32" s="376"/>
      <c r="W32" s="376"/>
      <c r="X32" s="93"/>
      <c r="Y32" s="377"/>
      <c r="Z32" s="376"/>
      <c r="AA32" s="376"/>
      <c r="AB32" s="376"/>
      <c r="AC32" s="376"/>
      <c r="AD32" s="376"/>
      <c r="AE32" s="376"/>
      <c r="AF32" s="376"/>
      <c r="AG32" s="93"/>
      <c r="AH32" s="93"/>
      <c r="AI32" s="93"/>
      <c r="AJ32" s="93"/>
      <c r="AK32" s="93"/>
      <c r="AL32" s="378"/>
    </row>
    <row r="33" spans="1:38" ht="18.75">
      <c r="A33" s="376"/>
      <c r="B33" s="376"/>
      <c r="C33" s="376"/>
      <c r="D33" s="376"/>
      <c r="E33" s="376"/>
      <c r="F33" s="376"/>
      <c r="G33" s="376"/>
      <c r="H33" s="376"/>
      <c r="I33" s="376"/>
      <c r="J33" s="376"/>
      <c r="K33" s="357"/>
      <c r="L33" s="358"/>
      <c r="M33" s="358"/>
      <c r="N33" s="358"/>
      <c r="O33" s="358"/>
      <c r="P33" s="359"/>
      <c r="Q33" s="376"/>
      <c r="R33" s="376"/>
      <c r="S33" s="376"/>
      <c r="T33" s="376"/>
      <c r="U33" s="376"/>
      <c r="V33" s="376"/>
      <c r="W33" s="376"/>
      <c r="X33" s="379"/>
      <c r="Y33" s="377"/>
      <c r="Z33" s="320" t="s">
        <v>2123</v>
      </c>
      <c r="AA33" s="380"/>
      <c r="AB33" s="376"/>
      <c r="AC33" s="376"/>
      <c r="AD33" s="376"/>
      <c r="AE33" s="376"/>
      <c r="AF33" s="376"/>
      <c r="AG33" s="93"/>
      <c r="AH33" s="93"/>
      <c r="AI33" s="93"/>
      <c r="AJ33" s="93"/>
      <c r="AK33" s="93"/>
      <c r="AL33" s="378"/>
    </row>
    <row r="34" spans="1:38" ht="18.75">
      <c r="A34" s="376"/>
      <c r="B34" s="376"/>
      <c r="C34" s="376"/>
      <c r="D34" s="376"/>
      <c r="E34" s="376"/>
      <c r="F34" s="376"/>
      <c r="G34" s="376"/>
      <c r="H34" s="376"/>
      <c r="I34" s="376"/>
      <c r="J34" s="376"/>
      <c r="K34" s="357"/>
      <c r="L34" s="358"/>
      <c r="M34" s="358"/>
      <c r="N34" s="358"/>
      <c r="O34" s="358"/>
      <c r="P34" s="359"/>
      <c r="Q34" s="376"/>
      <c r="R34" s="376"/>
      <c r="S34" s="376"/>
      <c r="T34" s="376"/>
      <c r="U34" s="376"/>
      <c r="V34" s="376"/>
      <c r="W34" s="376"/>
      <c r="X34" s="381"/>
      <c r="Y34" s="377"/>
      <c r="Z34" s="320" t="s">
        <v>2124</v>
      </c>
      <c r="AA34" s="380"/>
      <c r="AB34" s="376"/>
      <c r="AC34" s="376"/>
      <c r="AD34" s="376"/>
      <c r="AE34" s="376"/>
      <c r="AF34" s="376"/>
      <c r="AG34" s="93"/>
      <c r="AH34" s="93"/>
      <c r="AI34" s="93"/>
      <c r="AJ34" s="93"/>
      <c r="AK34" s="93"/>
      <c r="AL34" s="378"/>
    </row>
    <row r="35" spans="1:38" ht="18.75">
      <c r="A35" s="376"/>
      <c r="B35" s="396">
        <f>AA3</f>
        <v>20</v>
      </c>
      <c r="C35" s="351" t="s">
        <v>99</v>
      </c>
      <c r="D35" s="376"/>
      <c r="E35" s="376"/>
      <c r="F35" s="376"/>
      <c r="G35" s="376"/>
      <c r="H35" s="376"/>
      <c r="I35" s="376"/>
      <c r="J35" s="376"/>
      <c r="K35" s="357"/>
      <c r="L35" s="358"/>
      <c r="M35" s="358"/>
      <c r="N35" s="358"/>
      <c r="O35" s="358"/>
      <c r="P35" s="359"/>
      <c r="Q35" s="376"/>
      <c r="R35" s="376"/>
      <c r="S35" s="376"/>
      <c r="T35" s="376"/>
      <c r="U35" s="376"/>
      <c r="V35" s="376"/>
      <c r="W35" s="376"/>
      <c r="X35" s="93"/>
      <c r="Y35" s="377"/>
      <c r="Z35" s="376"/>
      <c r="AA35" s="376"/>
      <c r="AB35" s="376"/>
      <c r="AC35" s="376"/>
      <c r="AD35" s="376"/>
      <c r="AE35" s="376"/>
      <c r="AF35" s="376"/>
      <c r="AG35" s="93"/>
      <c r="AH35" s="93"/>
      <c r="AI35" s="93"/>
      <c r="AJ35" s="93"/>
      <c r="AK35" s="93"/>
      <c r="AL35" s="378"/>
    </row>
    <row r="36" spans="1:38" ht="18.75">
      <c r="A36" s="376"/>
      <c r="B36" s="396"/>
      <c r="C36" s="351" t="s">
        <v>87</v>
      </c>
      <c r="D36" s="376"/>
      <c r="E36" s="376"/>
      <c r="F36" s="376"/>
      <c r="G36" s="376"/>
      <c r="H36" s="376"/>
      <c r="I36" s="376"/>
      <c r="J36" s="376"/>
      <c r="K36" s="405" t="s">
        <v>117</v>
      </c>
      <c r="L36" s="406"/>
      <c r="M36" s="406"/>
      <c r="N36" s="406"/>
      <c r="O36" s="406"/>
      <c r="P36" s="407"/>
      <c r="Q36" s="376"/>
      <c r="R36" s="376"/>
      <c r="S36" s="93" t="s">
        <v>2206</v>
      </c>
      <c r="T36" s="376"/>
      <c r="U36" s="376"/>
      <c r="V36" s="376"/>
      <c r="W36" s="376"/>
      <c r="X36" s="377"/>
      <c r="Y36" s="377"/>
      <c r="Z36" s="376"/>
      <c r="AA36" s="376"/>
      <c r="AB36" s="376"/>
      <c r="AC36" s="376"/>
      <c r="AD36" s="376"/>
      <c r="AE36" s="376"/>
      <c r="AF36" s="376"/>
      <c r="AG36" s="93"/>
      <c r="AH36" s="93"/>
      <c r="AI36" s="93"/>
      <c r="AJ36" s="93"/>
      <c r="AK36" s="93"/>
      <c r="AL36" s="378"/>
    </row>
    <row r="37" spans="1:38" ht="18.75">
      <c r="A37" s="380"/>
      <c r="B37" s="376"/>
      <c r="C37" s="376"/>
      <c r="D37" s="376"/>
      <c r="E37" s="376"/>
      <c r="F37" s="376"/>
      <c r="G37" s="376"/>
      <c r="H37" s="376"/>
      <c r="I37" s="376"/>
      <c r="J37" s="376"/>
      <c r="K37" s="357"/>
      <c r="L37" s="358"/>
      <c r="M37" s="358"/>
      <c r="N37" s="358"/>
      <c r="O37" s="358"/>
      <c r="P37" s="359"/>
      <c r="Q37" s="376"/>
      <c r="R37" s="376"/>
      <c r="S37" s="93" t="s">
        <v>2207</v>
      </c>
      <c r="T37" s="376"/>
      <c r="U37" s="376"/>
      <c r="V37" s="376"/>
      <c r="W37" s="376"/>
      <c r="X37" s="377"/>
      <c r="Y37" s="377"/>
      <c r="Z37" s="376"/>
      <c r="AA37" s="376"/>
      <c r="AB37" s="376"/>
      <c r="AC37" s="376"/>
      <c r="AD37" s="376"/>
      <c r="AE37" s="376"/>
      <c r="AF37" s="376"/>
      <c r="AG37" s="93"/>
      <c r="AH37" s="93"/>
      <c r="AI37" s="93"/>
      <c r="AJ37" s="93"/>
      <c r="AK37" s="93"/>
      <c r="AL37" s="378"/>
    </row>
    <row r="38" spans="1:38" ht="18.75">
      <c r="A38" s="376"/>
      <c r="B38" s="376"/>
      <c r="C38" s="376"/>
      <c r="D38" s="376"/>
      <c r="E38" s="376"/>
      <c r="F38" s="376"/>
      <c r="G38" s="376"/>
      <c r="H38" s="376"/>
      <c r="I38" s="376"/>
      <c r="J38" s="376"/>
      <c r="K38" s="357"/>
      <c r="L38" s="358"/>
      <c r="M38" s="358"/>
      <c r="N38" s="358"/>
      <c r="O38" s="358"/>
      <c r="P38" s="359"/>
      <c r="Q38" s="376"/>
      <c r="R38" s="376"/>
      <c r="S38" s="376"/>
      <c r="T38" s="376"/>
      <c r="U38" s="376"/>
      <c r="V38" s="376"/>
      <c r="W38" s="376"/>
      <c r="X38" s="377"/>
      <c r="Y38" s="377"/>
      <c r="Z38" s="376"/>
      <c r="AA38" s="376"/>
      <c r="AB38" s="376"/>
      <c r="AC38" s="376"/>
      <c r="AD38" s="376"/>
      <c r="AE38" s="376"/>
      <c r="AF38" s="376"/>
      <c r="AG38" s="93"/>
      <c r="AH38" s="93"/>
      <c r="AI38" s="93"/>
      <c r="AJ38" s="93"/>
      <c r="AK38" s="93"/>
      <c r="AL38" s="378"/>
    </row>
    <row r="39" spans="1:38" ht="18.75">
      <c r="A39" s="376"/>
      <c r="B39" s="376"/>
      <c r="C39" s="376"/>
      <c r="D39" s="376"/>
      <c r="E39" s="376"/>
      <c r="F39" s="376"/>
      <c r="G39" s="376"/>
      <c r="H39" s="376"/>
      <c r="I39" s="376"/>
      <c r="J39" s="376"/>
      <c r="K39" s="357"/>
      <c r="L39" s="358"/>
      <c r="M39" s="358"/>
      <c r="N39" s="358"/>
      <c r="O39" s="358"/>
      <c r="P39" s="359"/>
      <c r="Q39" s="376"/>
      <c r="R39" s="376"/>
      <c r="S39" s="93" t="s">
        <v>2144</v>
      </c>
      <c r="T39" s="376"/>
      <c r="U39" s="376"/>
      <c r="V39" s="376"/>
      <c r="W39" s="376"/>
      <c r="X39" s="377"/>
      <c r="Y39" s="377"/>
      <c r="Z39" s="376"/>
      <c r="AA39" s="376"/>
      <c r="AB39" s="376"/>
      <c r="AC39" s="376"/>
      <c r="AD39" s="376"/>
      <c r="AE39" s="376"/>
      <c r="AF39" s="376"/>
      <c r="AG39" s="93"/>
      <c r="AH39" s="93"/>
      <c r="AI39" s="93"/>
      <c r="AJ39" s="93"/>
      <c r="AK39" s="93"/>
      <c r="AL39" s="378"/>
    </row>
    <row r="40" spans="1:38" ht="19.5" thickBot="1">
      <c r="A40" s="376"/>
      <c r="B40" s="374"/>
      <c r="C40" s="374"/>
      <c r="D40" s="374"/>
      <c r="E40" s="374"/>
      <c r="F40" s="374"/>
      <c r="G40" s="374"/>
      <c r="H40" s="374"/>
      <c r="I40" s="374"/>
      <c r="J40" s="382"/>
      <c r="K40" s="369"/>
      <c r="L40" s="370"/>
      <c r="M40" s="370"/>
      <c r="N40" s="370"/>
      <c r="O40" s="370"/>
      <c r="P40" s="371"/>
      <c r="Q40" s="376"/>
      <c r="R40" s="376"/>
      <c r="S40" s="383" t="s">
        <v>2128</v>
      </c>
      <c r="T40" s="376"/>
      <c r="U40" s="376"/>
      <c r="V40" s="376"/>
      <c r="W40" s="376"/>
      <c r="X40" s="377"/>
      <c r="Y40" s="377"/>
      <c r="Z40" s="376"/>
      <c r="AA40" s="376"/>
      <c r="AB40" s="376"/>
      <c r="AC40" s="376"/>
      <c r="AD40" s="376"/>
      <c r="AE40" s="376"/>
      <c r="AF40" s="376"/>
      <c r="AG40" s="93"/>
      <c r="AH40" s="93"/>
      <c r="AI40" s="93"/>
      <c r="AJ40" s="93"/>
      <c r="AK40" s="93"/>
      <c r="AL40" s="378"/>
    </row>
    <row r="41" spans="1:38" ht="18.75">
      <c r="A41" s="376"/>
      <c r="B41" s="376"/>
      <c r="C41" s="376"/>
      <c r="D41" s="376"/>
      <c r="E41" s="376"/>
      <c r="F41" s="376"/>
      <c r="G41" s="376"/>
      <c r="H41" s="376"/>
      <c r="I41" s="376"/>
      <c r="J41" s="376"/>
      <c r="K41" s="418" t="s">
        <v>101</v>
      </c>
      <c r="L41" s="419"/>
      <c r="M41" s="419"/>
      <c r="N41" s="419"/>
      <c r="O41" s="419"/>
      <c r="P41" s="420"/>
      <c r="Q41" s="376"/>
      <c r="R41" s="376"/>
      <c r="S41" s="93"/>
      <c r="T41" s="376"/>
      <c r="U41" s="376"/>
      <c r="V41" s="376"/>
      <c r="W41" s="376"/>
      <c r="X41" s="377"/>
      <c r="Y41" s="377"/>
      <c r="Z41" s="376"/>
      <c r="AA41" s="376"/>
      <c r="AB41" s="376"/>
      <c r="AC41" s="376"/>
      <c r="AD41" s="376"/>
      <c r="AE41" s="376"/>
      <c r="AF41" s="376"/>
      <c r="AG41" s="93"/>
      <c r="AH41" s="93"/>
      <c r="AI41" s="93"/>
      <c r="AJ41" s="93"/>
      <c r="AK41" s="93"/>
      <c r="AL41" s="378"/>
    </row>
    <row r="42" spans="1:38" ht="18.75">
      <c r="A42" s="376"/>
      <c r="B42" s="376"/>
      <c r="C42" s="376"/>
      <c r="D42" s="376"/>
      <c r="E42" s="376"/>
      <c r="F42" s="376"/>
      <c r="G42" s="376"/>
      <c r="H42" s="376"/>
      <c r="I42" s="376"/>
      <c r="J42" s="376"/>
      <c r="K42" s="421">
        <f>+X3</f>
        <v>5.6421257817368202</v>
      </c>
      <c r="L42" s="422"/>
      <c r="M42" s="422"/>
      <c r="N42" s="422"/>
      <c r="O42" s="422"/>
      <c r="P42" s="423"/>
      <c r="Q42" s="376"/>
      <c r="R42" s="376"/>
      <c r="S42" s="93" t="s">
        <v>2129</v>
      </c>
      <c r="T42" s="376"/>
      <c r="U42" s="376"/>
      <c r="V42" s="376"/>
      <c r="W42" s="376"/>
      <c r="X42" s="376"/>
      <c r="Y42" s="376"/>
      <c r="Z42" s="376"/>
      <c r="AA42" s="376"/>
      <c r="AB42" s="376"/>
      <c r="AC42" s="376"/>
      <c r="AD42" s="376"/>
      <c r="AE42" s="376"/>
      <c r="AF42" s="376"/>
      <c r="AG42" s="93"/>
      <c r="AH42" s="93"/>
      <c r="AI42" s="93"/>
      <c r="AJ42" s="93"/>
      <c r="AK42" s="93"/>
      <c r="AL42" s="378"/>
    </row>
    <row r="43" spans="1:38" ht="18.75">
      <c r="A43" s="93" t="s">
        <v>2125</v>
      </c>
      <c r="B43" s="376"/>
      <c r="C43" s="376"/>
      <c r="D43" s="376"/>
      <c r="E43" s="376"/>
      <c r="F43" s="376"/>
      <c r="G43" s="376"/>
      <c r="H43" s="376"/>
      <c r="I43" s="376"/>
      <c r="J43" s="376"/>
      <c r="K43" s="375"/>
      <c r="L43" s="375"/>
      <c r="M43" s="375"/>
      <c r="N43" s="375"/>
      <c r="O43" s="375"/>
      <c r="P43" s="375"/>
      <c r="Q43" s="376"/>
      <c r="R43" s="376"/>
      <c r="S43" s="376"/>
      <c r="T43" s="376"/>
      <c r="U43" s="376"/>
      <c r="V43" s="376"/>
      <c r="W43" s="376"/>
      <c r="X43" s="376"/>
      <c r="Y43" s="376"/>
      <c r="Z43" s="376"/>
      <c r="AA43" s="376"/>
      <c r="AB43" s="376"/>
      <c r="AC43" s="376"/>
      <c r="AD43" s="376"/>
      <c r="AE43" s="376"/>
      <c r="AF43" s="376"/>
      <c r="AG43" s="93"/>
      <c r="AH43" s="93"/>
      <c r="AI43" s="93"/>
      <c r="AJ43" s="93"/>
      <c r="AK43" s="93"/>
      <c r="AL43" s="378"/>
    </row>
    <row r="44" spans="1:38" ht="18.75">
      <c r="A44" s="384" t="s">
        <v>104</v>
      </c>
      <c r="B44" s="376"/>
      <c r="C44" s="312"/>
      <c r="D44" s="312"/>
      <c r="E44" s="312"/>
      <c r="F44" s="312"/>
      <c r="G44" s="312"/>
      <c r="H44" s="312"/>
      <c r="I44" s="312"/>
      <c r="J44" s="312"/>
      <c r="K44" s="377"/>
      <c r="L44" s="377"/>
      <c r="M44" s="377"/>
      <c r="N44" s="377"/>
      <c r="O44" s="377"/>
      <c r="P44" s="377"/>
      <c r="Q44" s="312"/>
      <c r="R44" s="312"/>
      <c r="S44" s="312"/>
      <c r="T44" s="312"/>
      <c r="U44" s="312"/>
      <c r="V44" s="312"/>
      <c r="W44" s="312"/>
      <c r="X44" s="312"/>
      <c r="Y44" s="312"/>
      <c r="Z44" s="312"/>
      <c r="AA44" s="312"/>
      <c r="AB44" s="312"/>
      <c r="AC44" s="312"/>
      <c r="AD44" s="312"/>
      <c r="AE44" s="312"/>
      <c r="AF44" s="312"/>
      <c r="AG44" s="312"/>
      <c r="AH44" s="312"/>
      <c r="AI44" s="312"/>
      <c r="AJ44" s="312"/>
      <c r="AK44" s="312"/>
      <c r="AL44" s="313"/>
    </row>
    <row r="45" spans="1:38" ht="18.75">
      <c r="A45" s="385" t="s">
        <v>2171</v>
      </c>
      <c r="B45" s="376"/>
      <c r="C45" s="312"/>
      <c r="D45" s="312"/>
      <c r="E45" s="312"/>
      <c r="F45" s="312"/>
      <c r="G45" s="312"/>
      <c r="H45" s="312"/>
      <c r="I45" s="312"/>
      <c r="J45" s="312"/>
      <c r="K45" s="377"/>
      <c r="L45" s="377"/>
      <c r="M45" s="377"/>
      <c r="N45" s="377"/>
      <c r="O45" s="377"/>
      <c r="P45" s="377"/>
      <c r="Q45" s="312"/>
      <c r="R45" s="312"/>
      <c r="S45" s="312"/>
      <c r="T45" s="312"/>
      <c r="U45" s="312"/>
      <c r="V45" s="312"/>
      <c r="W45" s="312"/>
      <c r="X45" s="312"/>
      <c r="Y45" s="312"/>
      <c r="Z45" s="312"/>
      <c r="AA45" s="312"/>
      <c r="AB45" s="312"/>
      <c r="AC45" s="312"/>
      <c r="AD45" s="312"/>
      <c r="AE45" s="312"/>
      <c r="AF45" s="312"/>
      <c r="AG45" s="312"/>
      <c r="AH45" s="312"/>
      <c r="AI45" s="312"/>
      <c r="AJ45" s="312"/>
      <c r="AK45" s="312"/>
      <c r="AL45" s="313"/>
    </row>
    <row r="46" spans="1:38" ht="18.75">
      <c r="A46" s="385" t="s">
        <v>103</v>
      </c>
      <c r="B46" s="312"/>
      <c r="C46" s="312"/>
      <c r="D46" s="312"/>
      <c r="E46" s="312"/>
      <c r="F46" s="312"/>
      <c r="G46" s="312"/>
      <c r="H46" s="312"/>
      <c r="I46" s="312"/>
      <c r="J46" s="312"/>
      <c r="K46" s="377"/>
      <c r="L46" s="377"/>
      <c r="M46" s="377"/>
      <c r="N46" s="377"/>
      <c r="O46" s="377"/>
      <c r="P46" s="377"/>
      <c r="Q46" s="312"/>
      <c r="R46" s="312"/>
      <c r="S46" s="312"/>
      <c r="T46" s="312"/>
      <c r="U46" s="312"/>
      <c r="V46" s="312"/>
      <c r="W46" s="312"/>
      <c r="X46" s="312"/>
      <c r="Y46" s="312"/>
      <c r="Z46" s="312"/>
      <c r="AA46" s="312"/>
      <c r="AB46" s="312"/>
      <c r="AC46" s="312"/>
      <c r="AD46" s="312"/>
      <c r="AE46" s="312"/>
      <c r="AF46" s="312"/>
      <c r="AG46" s="312"/>
      <c r="AH46" s="312"/>
      <c r="AI46" s="312"/>
      <c r="AJ46" s="312"/>
      <c r="AK46" s="312"/>
      <c r="AL46" s="313"/>
    </row>
    <row r="47" spans="1:38" ht="18.75">
      <c r="A47" s="385" t="s">
        <v>2172</v>
      </c>
      <c r="B47" s="312"/>
      <c r="C47" s="312"/>
      <c r="D47" s="312"/>
      <c r="E47" s="312"/>
      <c r="F47" s="312"/>
      <c r="G47" s="312"/>
      <c r="H47" s="312"/>
      <c r="I47" s="312"/>
      <c r="J47" s="312"/>
      <c r="K47" s="377"/>
      <c r="L47" s="377"/>
      <c r="M47" s="377"/>
      <c r="N47" s="377"/>
      <c r="O47" s="377"/>
      <c r="P47" s="377"/>
      <c r="Q47" s="312"/>
      <c r="R47" s="312"/>
      <c r="S47" s="312"/>
      <c r="T47" s="312"/>
      <c r="U47" s="312"/>
      <c r="V47" s="312"/>
      <c r="W47" s="312"/>
      <c r="X47" s="312"/>
      <c r="Y47" s="312"/>
      <c r="Z47" s="312"/>
      <c r="AA47" s="312"/>
      <c r="AB47" s="312"/>
      <c r="AC47" s="312"/>
      <c r="AD47" s="312"/>
      <c r="AE47" s="312"/>
      <c r="AF47" s="312"/>
      <c r="AG47" s="312"/>
      <c r="AH47" s="312"/>
      <c r="AI47" s="312"/>
      <c r="AJ47" s="312"/>
      <c r="AK47" s="312"/>
      <c r="AL47" s="313"/>
    </row>
    <row r="48" spans="1:38" ht="18.75">
      <c r="A48" s="385" t="s">
        <v>2173</v>
      </c>
      <c r="B48" s="312"/>
      <c r="C48" s="312"/>
      <c r="D48" s="312"/>
      <c r="E48" s="312"/>
      <c r="F48" s="312"/>
      <c r="G48" s="312"/>
      <c r="H48" s="312"/>
      <c r="I48" s="312"/>
      <c r="J48" s="312"/>
      <c r="K48" s="377"/>
      <c r="L48" s="377"/>
      <c r="M48" s="377"/>
      <c r="N48" s="377"/>
      <c r="O48" s="377"/>
      <c r="P48" s="377"/>
      <c r="Q48" s="312"/>
      <c r="R48" s="312"/>
      <c r="S48" s="312"/>
      <c r="T48" s="312"/>
      <c r="U48" s="312"/>
      <c r="V48" s="312"/>
      <c r="W48" s="312"/>
      <c r="X48" s="312"/>
      <c r="Y48" s="386"/>
      <c r="Z48" s="312"/>
      <c r="AA48" s="312"/>
      <c r="AB48" s="312"/>
      <c r="AC48" s="312"/>
      <c r="AD48" s="312"/>
      <c r="AE48" s="312"/>
      <c r="AF48" s="312"/>
      <c r="AG48" s="312"/>
      <c r="AH48" s="312"/>
      <c r="AI48" s="312"/>
      <c r="AJ48" s="312"/>
      <c r="AK48" s="312"/>
      <c r="AL48" s="313"/>
    </row>
    <row r="49" spans="1:38" ht="18.75">
      <c r="A49" s="385"/>
      <c r="B49" s="312"/>
      <c r="C49" s="312"/>
      <c r="D49" s="312"/>
      <c r="E49" s="312"/>
      <c r="F49" s="312"/>
      <c r="G49" s="312"/>
      <c r="H49" s="312"/>
      <c r="I49" s="312"/>
      <c r="J49" s="312"/>
      <c r="K49" s="377"/>
      <c r="L49" s="377"/>
      <c r="M49" s="377"/>
      <c r="N49" s="377"/>
      <c r="O49" s="377"/>
      <c r="P49" s="377"/>
      <c r="Q49" s="312"/>
      <c r="R49" s="312"/>
      <c r="S49" s="312"/>
      <c r="T49" s="312"/>
      <c r="U49" s="312"/>
      <c r="V49" s="312"/>
      <c r="W49" s="312"/>
      <c r="X49" s="312"/>
      <c r="Y49" s="312"/>
      <c r="Z49" s="312"/>
      <c r="AA49" s="312"/>
      <c r="AB49" s="312"/>
      <c r="AC49" s="312"/>
      <c r="AD49" s="312"/>
      <c r="AE49" s="312"/>
      <c r="AF49" s="312"/>
      <c r="AG49" s="312"/>
      <c r="AH49" s="312"/>
      <c r="AI49" s="312"/>
      <c r="AJ49" s="312"/>
      <c r="AK49" s="312"/>
      <c r="AL49" s="313"/>
    </row>
    <row r="50" spans="1:38" ht="18.75">
      <c r="A50" s="385" t="s">
        <v>2174</v>
      </c>
      <c r="B50" s="312"/>
      <c r="C50" s="312"/>
      <c r="D50" s="312"/>
      <c r="E50" s="312"/>
      <c r="F50" s="312"/>
      <c r="G50" s="312"/>
      <c r="H50" s="312"/>
      <c r="I50" s="312"/>
      <c r="J50" s="312"/>
      <c r="K50" s="377"/>
      <c r="L50" s="377"/>
      <c r="M50" s="377"/>
      <c r="N50" s="377"/>
      <c r="O50" s="377"/>
      <c r="P50" s="377"/>
      <c r="Q50" s="312"/>
      <c r="R50" s="312"/>
      <c r="S50" s="312"/>
      <c r="T50" s="312"/>
      <c r="U50" s="312"/>
      <c r="V50" s="312"/>
      <c r="W50" s="312"/>
      <c r="X50" s="312"/>
      <c r="Y50" s="312"/>
      <c r="Z50" s="312"/>
      <c r="AA50" s="312"/>
      <c r="AB50" s="312"/>
      <c r="AC50" s="312"/>
      <c r="AD50" s="312"/>
      <c r="AE50" s="312"/>
      <c r="AF50" s="412" t="s">
        <v>2145</v>
      </c>
      <c r="AG50" s="413"/>
      <c r="AH50" s="413"/>
      <c r="AI50" s="413"/>
      <c r="AJ50" s="414"/>
      <c r="AK50" s="312"/>
      <c r="AL50" s="313"/>
    </row>
    <row r="51" spans="1:38" ht="18.75">
      <c r="A51" s="385" t="s">
        <v>2175</v>
      </c>
      <c r="B51" s="312"/>
      <c r="C51" s="312"/>
      <c r="D51" s="312"/>
      <c r="E51" s="312"/>
      <c r="F51" s="312"/>
      <c r="G51" s="312"/>
      <c r="H51" s="312"/>
      <c r="I51" s="312"/>
      <c r="J51" s="312"/>
      <c r="K51" s="377"/>
      <c r="L51" s="377"/>
      <c r="M51" s="377"/>
      <c r="N51" s="377"/>
      <c r="O51" s="377"/>
      <c r="P51" s="377"/>
      <c r="Q51" s="312"/>
      <c r="R51" s="312"/>
      <c r="S51" s="312"/>
      <c r="T51" s="312"/>
      <c r="U51" s="312"/>
      <c r="V51" s="312"/>
      <c r="W51" s="312"/>
      <c r="X51" s="312"/>
      <c r="Y51" s="312"/>
      <c r="Z51" s="312"/>
      <c r="AA51" s="312"/>
      <c r="AB51" s="312"/>
      <c r="AC51" s="312"/>
      <c r="AD51" s="312"/>
      <c r="AE51" s="312"/>
      <c r="AF51" s="415"/>
      <c r="AG51" s="416"/>
      <c r="AH51" s="416"/>
      <c r="AI51" s="416"/>
      <c r="AJ51" s="417"/>
      <c r="AK51" s="312"/>
      <c r="AL51" s="313"/>
    </row>
    <row r="52" spans="1:38" ht="18.75">
      <c r="A52" s="385"/>
      <c r="B52" s="312"/>
      <c r="C52" s="312"/>
      <c r="D52" s="312"/>
      <c r="E52" s="312"/>
      <c r="F52" s="312"/>
      <c r="G52" s="312"/>
      <c r="H52" s="312"/>
      <c r="I52" s="312"/>
      <c r="J52" s="312"/>
      <c r="K52" s="377"/>
      <c r="L52" s="377"/>
      <c r="M52" s="377"/>
      <c r="N52" s="377"/>
      <c r="O52" s="377"/>
      <c r="P52" s="377"/>
      <c r="Q52" s="312"/>
      <c r="R52" s="312"/>
      <c r="S52" s="312"/>
      <c r="T52" s="312"/>
      <c r="U52" s="312"/>
      <c r="V52" s="312"/>
      <c r="W52" s="312"/>
      <c r="X52" s="312"/>
      <c r="Y52" s="312"/>
      <c r="Z52" s="312"/>
      <c r="AA52" s="312"/>
      <c r="AB52" s="312"/>
      <c r="AC52" s="312"/>
      <c r="AD52" s="312"/>
      <c r="AE52" s="312"/>
      <c r="AF52" s="392" t="s">
        <v>2208</v>
      </c>
      <c r="AG52" s="392"/>
      <c r="AH52" s="392"/>
      <c r="AI52" s="392"/>
      <c r="AJ52" s="392"/>
      <c r="AK52" s="312"/>
      <c r="AL52" s="313"/>
    </row>
    <row r="53" spans="1:38" ht="18.75">
      <c r="A53" s="311"/>
      <c r="B53" s="312"/>
      <c r="C53" s="312"/>
      <c r="D53" s="312"/>
      <c r="E53" s="312"/>
      <c r="F53" s="312"/>
      <c r="G53" s="312"/>
      <c r="H53" s="312"/>
      <c r="I53" s="312"/>
      <c r="J53" s="312"/>
      <c r="K53" s="377"/>
      <c r="L53" s="377"/>
      <c r="M53" s="377"/>
      <c r="N53" s="377"/>
      <c r="O53" s="377"/>
      <c r="P53" s="377"/>
      <c r="Q53" s="312"/>
      <c r="R53" s="312"/>
      <c r="S53" s="312"/>
      <c r="T53" s="312"/>
      <c r="U53" s="312"/>
      <c r="V53" s="312"/>
      <c r="W53" s="312"/>
      <c r="X53" s="94" t="s">
        <v>132</v>
      </c>
      <c r="Y53" s="312"/>
      <c r="Z53" s="312"/>
      <c r="AA53" s="312"/>
      <c r="AB53" s="312"/>
      <c r="AC53" s="312"/>
      <c r="AD53" s="312"/>
      <c r="AE53" s="312"/>
      <c r="AF53" s="312"/>
      <c r="AG53" s="312"/>
      <c r="AH53" s="312"/>
      <c r="AI53" s="312"/>
      <c r="AJ53" s="312"/>
      <c r="AK53" s="312"/>
      <c r="AL53" s="313"/>
    </row>
    <row r="54" spans="1:38" ht="15.75" thickBot="1">
      <c r="A54" s="387" t="s">
        <v>2</v>
      </c>
      <c r="B54" s="388"/>
      <c r="C54" s="388"/>
      <c r="D54" s="388"/>
      <c r="E54" s="388"/>
      <c r="F54" s="388"/>
      <c r="G54" s="388"/>
      <c r="H54" s="388"/>
      <c r="I54" s="388"/>
      <c r="J54" s="388"/>
      <c r="K54" s="388"/>
      <c r="L54" s="388"/>
      <c r="M54" s="388"/>
      <c r="N54" s="388"/>
      <c r="O54" s="388"/>
      <c r="P54" s="388"/>
      <c r="Q54" s="388"/>
      <c r="R54" s="388"/>
      <c r="S54" s="388"/>
      <c r="T54" s="388"/>
      <c r="U54" s="388"/>
      <c r="V54" s="388"/>
      <c r="W54" s="388"/>
      <c r="X54" s="388"/>
      <c r="Y54" s="388"/>
      <c r="Z54" s="388"/>
      <c r="AA54" s="388"/>
      <c r="AB54" s="388"/>
      <c r="AC54" s="388"/>
      <c r="AD54" s="388"/>
      <c r="AE54" s="388"/>
      <c r="AF54" s="388"/>
      <c r="AG54" s="388"/>
      <c r="AH54" s="388"/>
      <c r="AI54" s="388"/>
      <c r="AJ54" s="388"/>
      <c r="AK54" s="388"/>
      <c r="AL54" s="389" t="s">
        <v>102</v>
      </c>
    </row>
    <row r="55" spans="1:38" ht="15.75">
      <c r="A55" s="377"/>
      <c r="B55" s="377"/>
      <c r="C55" s="377"/>
      <c r="D55" s="377"/>
      <c r="E55" s="377"/>
      <c r="F55" s="377"/>
      <c r="G55" s="377"/>
      <c r="H55" s="377"/>
      <c r="I55" s="377"/>
      <c r="J55" s="377"/>
      <c r="K55" s="377"/>
      <c r="L55" s="377"/>
      <c r="M55" s="377"/>
      <c r="N55" s="377"/>
      <c r="O55" s="377"/>
      <c r="P55" s="377"/>
      <c r="Q55" s="377"/>
      <c r="R55" s="377"/>
      <c r="S55" s="377"/>
      <c r="T55" s="377"/>
      <c r="U55" s="377"/>
      <c r="V55" s="377"/>
      <c r="W55" s="377"/>
      <c r="X55" s="377"/>
      <c r="Y55" s="377"/>
      <c r="Z55" s="377"/>
      <c r="AA55" s="377"/>
      <c r="AB55" s="377"/>
      <c r="AC55" s="377"/>
      <c r="AD55" s="377"/>
      <c r="AE55" s="377"/>
      <c r="AF55" s="375"/>
      <c r="AG55" s="377"/>
      <c r="AH55" s="377"/>
      <c r="AI55" s="377"/>
      <c r="AJ55" s="377"/>
      <c r="AK55" s="377"/>
      <c r="AL55" s="377"/>
    </row>
    <row r="56" spans="1:38" ht="15.75">
      <c r="A56" s="377"/>
      <c r="B56" s="377"/>
      <c r="C56" s="377"/>
      <c r="D56" s="377"/>
      <c r="E56" s="377"/>
      <c r="F56" s="377"/>
      <c r="G56" s="377"/>
      <c r="H56" s="377"/>
      <c r="I56" s="377"/>
      <c r="J56" s="377"/>
      <c r="K56" s="377"/>
      <c r="L56" s="377"/>
      <c r="M56" s="377"/>
      <c r="N56" s="377"/>
      <c r="O56" s="377"/>
      <c r="P56" s="377"/>
      <c r="Q56" s="377"/>
      <c r="R56" s="377"/>
      <c r="S56" s="377"/>
      <c r="T56" s="377"/>
      <c r="U56" s="377"/>
      <c r="V56" s="377"/>
      <c r="W56" s="377"/>
      <c r="X56" s="377"/>
      <c r="Y56" s="377"/>
      <c r="Z56" s="377"/>
      <c r="AA56" s="377"/>
      <c r="AB56" s="377"/>
      <c r="AC56" s="377"/>
      <c r="AD56" s="377"/>
      <c r="AE56" s="377"/>
      <c r="AF56" s="375" t="s">
        <v>136</v>
      </c>
      <c r="AG56" s="377"/>
      <c r="AH56" s="377"/>
      <c r="AI56" s="377"/>
      <c r="AJ56" s="377"/>
      <c r="AK56" s="377"/>
      <c r="AL56" s="377"/>
    </row>
    <row r="57" spans="1:38" ht="15.75">
      <c r="A57" s="377"/>
      <c r="B57" s="377"/>
      <c r="C57" s="377"/>
      <c r="D57" s="377"/>
      <c r="E57" s="377"/>
      <c r="F57" s="377"/>
      <c r="G57" s="377"/>
      <c r="H57" s="377"/>
      <c r="I57" s="377"/>
      <c r="J57" s="377"/>
      <c r="K57" s="377"/>
      <c r="L57" s="377"/>
      <c r="M57" s="377"/>
      <c r="N57" s="377"/>
      <c r="O57" s="377"/>
      <c r="P57" s="377"/>
      <c r="Q57" s="377"/>
      <c r="R57" s="377"/>
      <c r="S57" s="377"/>
      <c r="T57" s="377"/>
      <c r="U57" s="377"/>
      <c r="V57" s="377"/>
      <c r="W57" s="377"/>
      <c r="X57" s="377"/>
      <c r="Y57" s="377"/>
      <c r="Z57" s="377"/>
      <c r="AA57" s="377"/>
      <c r="AB57" s="377"/>
      <c r="AC57" s="377"/>
      <c r="AD57" s="377"/>
      <c r="AE57" s="377"/>
      <c r="AF57" s="375" t="s">
        <v>143</v>
      </c>
      <c r="AG57" s="377"/>
      <c r="AH57" s="377"/>
      <c r="AI57" s="377"/>
      <c r="AJ57" s="377"/>
      <c r="AK57" s="377"/>
      <c r="AL57" s="377"/>
    </row>
    <row r="58" spans="1:38" ht="15.75">
      <c r="A58" s="377"/>
      <c r="B58" s="377"/>
      <c r="C58" s="377"/>
      <c r="D58" s="377"/>
      <c r="E58" s="377"/>
      <c r="F58" s="377"/>
      <c r="G58" s="377"/>
      <c r="H58" s="377"/>
      <c r="I58" s="377"/>
      <c r="J58" s="377"/>
      <c r="K58" s="377"/>
      <c r="L58" s="377"/>
      <c r="M58" s="377"/>
      <c r="N58" s="377"/>
      <c r="O58" s="377"/>
      <c r="P58" s="377"/>
      <c r="Q58" s="377"/>
      <c r="R58" s="377"/>
      <c r="S58" s="377"/>
      <c r="T58" s="377"/>
      <c r="U58" s="377"/>
      <c r="V58" s="377"/>
      <c r="W58" s="377"/>
      <c r="X58" s="377"/>
      <c r="Y58" s="377"/>
      <c r="Z58" s="377"/>
      <c r="AA58" s="377"/>
      <c r="AB58" s="377"/>
      <c r="AC58" s="377"/>
      <c r="AD58" s="377"/>
      <c r="AE58" s="377"/>
      <c r="AF58" s="375" t="s">
        <v>138</v>
      </c>
      <c r="AG58" s="377"/>
      <c r="AH58" s="377"/>
      <c r="AI58" s="377"/>
      <c r="AJ58" s="377"/>
      <c r="AK58" s="377"/>
      <c r="AL58" s="377"/>
    </row>
    <row r="59" spans="1:38" ht="15.75">
      <c r="A59" s="377"/>
      <c r="B59" s="377"/>
      <c r="C59" s="377"/>
      <c r="D59" s="377"/>
      <c r="E59" s="377"/>
      <c r="F59" s="377"/>
      <c r="G59" s="377"/>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75" t="s">
        <v>139</v>
      </c>
      <c r="AG59" s="377"/>
      <c r="AH59" s="377"/>
      <c r="AI59" s="377"/>
      <c r="AJ59" s="377"/>
      <c r="AK59" s="377"/>
      <c r="AL59" s="377"/>
    </row>
    <row r="60" spans="1:38" ht="15.75">
      <c r="A60" s="377"/>
      <c r="B60" s="377"/>
      <c r="C60" s="377"/>
      <c r="D60" s="377"/>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5" t="s">
        <v>146</v>
      </c>
      <c r="AG60" s="377"/>
      <c r="AH60" s="377"/>
      <c r="AI60" s="377"/>
      <c r="AJ60" s="377"/>
      <c r="AK60" s="377"/>
      <c r="AL60" s="377"/>
    </row>
    <row r="61" spans="1:38" ht="15.75">
      <c r="A61" s="377"/>
      <c r="B61" s="377"/>
      <c r="C61" s="377"/>
      <c r="D61" s="377"/>
      <c r="E61" s="377"/>
      <c r="F61" s="377"/>
      <c r="G61" s="377"/>
      <c r="H61" s="377"/>
      <c r="I61" s="377"/>
      <c r="J61" s="377"/>
      <c r="K61" s="377"/>
      <c r="L61" s="377"/>
      <c r="M61" s="377"/>
      <c r="N61" s="377"/>
      <c r="O61" s="377"/>
      <c r="P61" s="377"/>
      <c r="Q61" s="377"/>
      <c r="R61" s="377"/>
      <c r="S61" s="377"/>
      <c r="T61" s="377"/>
      <c r="U61" s="377"/>
      <c r="V61" s="377"/>
      <c r="W61" s="377"/>
      <c r="X61" s="377"/>
      <c r="Y61" s="377"/>
      <c r="Z61" s="377"/>
      <c r="AA61" s="377"/>
      <c r="AB61" s="377"/>
      <c r="AC61" s="377"/>
      <c r="AD61" s="377"/>
      <c r="AE61" s="377"/>
      <c r="AF61" s="375" t="s">
        <v>2203</v>
      </c>
      <c r="AG61" s="377"/>
      <c r="AH61" s="377"/>
      <c r="AI61" s="377"/>
      <c r="AJ61" s="377"/>
      <c r="AK61" s="377"/>
      <c r="AL61" s="377"/>
    </row>
    <row r="62" spans="1:38" ht="15.75">
      <c r="A62" s="377"/>
      <c r="B62" s="377"/>
      <c r="C62" s="377"/>
      <c r="D62" s="377"/>
      <c r="E62" s="377"/>
      <c r="F62" s="377"/>
      <c r="G62" s="377"/>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c r="AE62" s="377"/>
      <c r="AF62" s="375" t="s">
        <v>140</v>
      </c>
      <c r="AG62" s="377"/>
      <c r="AH62" s="377"/>
      <c r="AI62" s="377"/>
      <c r="AJ62" s="377"/>
      <c r="AK62" s="377"/>
      <c r="AL62" s="377"/>
    </row>
    <row r="63" spans="1:38" ht="15.75">
      <c r="A63" s="377"/>
      <c r="B63" s="377"/>
      <c r="C63" s="377"/>
      <c r="D63" s="377"/>
      <c r="E63" s="377"/>
      <c r="F63" s="377"/>
      <c r="G63" s="377"/>
      <c r="H63" s="377"/>
      <c r="I63" s="377"/>
      <c r="J63" s="377"/>
      <c r="K63" s="377"/>
      <c r="L63" s="377"/>
      <c r="M63" s="377"/>
      <c r="N63" s="377"/>
      <c r="O63" s="377"/>
      <c r="P63" s="377"/>
      <c r="Q63" s="377"/>
      <c r="R63" s="377"/>
      <c r="S63" s="377"/>
      <c r="T63" s="377"/>
      <c r="U63" s="377"/>
      <c r="V63" s="377"/>
      <c r="W63" s="377"/>
      <c r="X63" s="377"/>
      <c r="Y63" s="377"/>
      <c r="Z63" s="377"/>
      <c r="AA63" s="377"/>
      <c r="AB63" s="377"/>
      <c r="AC63" s="377"/>
      <c r="AD63" s="377"/>
      <c r="AE63" s="377"/>
      <c r="AF63" s="375" t="s">
        <v>141</v>
      </c>
      <c r="AG63" s="377"/>
      <c r="AH63" s="377"/>
      <c r="AI63" s="377"/>
      <c r="AJ63" s="377"/>
      <c r="AK63" s="377"/>
      <c r="AL63" s="377"/>
    </row>
    <row r="64" spans="1:38" ht="15.75">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5" t="s">
        <v>142</v>
      </c>
      <c r="AG64" s="377"/>
      <c r="AH64" s="377"/>
      <c r="AI64" s="377"/>
      <c r="AJ64" s="377"/>
      <c r="AK64" s="377"/>
      <c r="AL64" s="377"/>
    </row>
    <row r="65" spans="1:38" ht="15.75">
      <c r="A65" s="377"/>
      <c r="B65" s="377"/>
      <c r="C65" s="377"/>
      <c r="D65" s="377"/>
      <c r="E65" s="377"/>
      <c r="F65" s="377"/>
      <c r="G65" s="377"/>
      <c r="H65" s="377"/>
      <c r="I65" s="377"/>
      <c r="J65" s="377"/>
      <c r="K65" s="377"/>
      <c r="L65" s="377"/>
      <c r="M65" s="377"/>
      <c r="N65" s="377"/>
      <c r="O65" s="377"/>
      <c r="P65" s="377"/>
      <c r="Q65" s="377"/>
      <c r="R65" s="377"/>
      <c r="S65" s="377"/>
      <c r="T65" s="377"/>
      <c r="U65" s="377"/>
      <c r="V65" s="377"/>
      <c r="W65" s="377"/>
      <c r="X65" s="377"/>
      <c r="Y65" s="377"/>
      <c r="Z65" s="377"/>
      <c r="AA65" s="377"/>
      <c r="AB65" s="377"/>
      <c r="AC65" s="377"/>
      <c r="AD65" s="377"/>
      <c r="AE65" s="377"/>
      <c r="AF65" s="375" t="s">
        <v>147</v>
      </c>
      <c r="AG65" s="377"/>
      <c r="AH65" s="377"/>
      <c r="AI65" s="377"/>
      <c r="AJ65" s="377"/>
      <c r="AK65" s="377"/>
      <c r="AL65" s="377"/>
    </row>
    <row r="66" spans="1:38">
      <c r="A66" s="377"/>
      <c r="B66" s="377"/>
      <c r="C66" s="377"/>
      <c r="D66" s="377"/>
      <c r="E66" s="377"/>
      <c r="F66" s="377"/>
      <c r="G66" s="377"/>
      <c r="H66" s="377"/>
      <c r="I66" s="377"/>
      <c r="J66" s="377"/>
      <c r="K66" s="377"/>
      <c r="L66" s="377"/>
      <c r="M66" s="377"/>
      <c r="N66" s="377"/>
      <c r="O66" s="377"/>
      <c r="P66" s="377"/>
      <c r="Q66" s="377"/>
      <c r="R66" s="377"/>
      <c r="S66" s="377"/>
      <c r="T66" s="377"/>
      <c r="U66" s="377"/>
      <c r="V66" s="377"/>
      <c r="W66" s="377"/>
      <c r="X66" s="377"/>
      <c r="Y66" s="377"/>
      <c r="Z66" s="377"/>
      <c r="AA66" s="377"/>
      <c r="AB66" s="377"/>
      <c r="AC66" s="377"/>
      <c r="AD66" s="377"/>
      <c r="AE66" s="377"/>
      <c r="AF66" s="377" t="s">
        <v>150</v>
      </c>
      <c r="AG66" s="377"/>
      <c r="AH66" s="377"/>
      <c r="AI66" s="377"/>
      <c r="AJ66" s="377"/>
      <c r="AK66" s="377"/>
      <c r="AL66" s="377"/>
    </row>
    <row r="67" spans="1:38">
      <c r="A67" s="377"/>
      <c r="B67" s="377"/>
      <c r="C67" s="377"/>
      <c r="D67" s="377"/>
      <c r="E67" s="377"/>
      <c r="F67" s="377"/>
      <c r="G67" s="377"/>
      <c r="H67" s="377"/>
      <c r="I67" s="377"/>
      <c r="J67" s="377"/>
      <c r="K67" s="377"/>
      <c r="L67" s="377"/>
      <c r="M67" s="377"/>
      <c r="N67" s="377"/>
      <c r="O67" s="377"/>
      <c r="P67" s="377"/>
      <c r="Q67" s="377"/>
      <c r="R67" s="377"/>
      <c r="S67" s="377"/>
      <c r="T67" s="377"/>
      <c r="U67" s="377"/>
      <c r="V67" s="377"/>
      <c r="W67" s="377"/>
      <c r="X67" s="377"/>
      <c r="Y67" s="377"/>
      <c r="Z67" s="377"/>
      <c r="AA67" s="377"/>
      <c r="AB67" s="377"/>
      <c r="AC67" s="377"/>
      <c r="AD67" s="377"/>
      <c r="AE67" s="377"/>
      <c r="AF67" s="377"/>
      <c r="AG67" s="377"/>
      <c r="AH67" s="377"/>
      <c r="AI67" s="377"/>
      <c r="AJ67" s="377"/>
      <c r="AK67" s="377"/>
      <c r="AL67" s="377"/>
    </row>
    <row r="68" spans="1:38" ht="15.75">
      <c r="A68" s="377"/>
      <c r="B68" s="377"/>
      <c r="C68" s="377"/>
      <c r="D68" s="377"/>
      <c r="E68" s="377"/>
      <c r="F68" s="377"/>
      <c r="G68" s="377"/>
      <c r="H68" s="377"/>
      <c r="I68" s="377"/>
      <c r="J68" s="377"/>
      <c r="K68" s="377"/>
      <c r="L68" s="377"/>
      <c r="M68" s="377"/>
      <c r="N68" s="377"/>
      <c r="O68" s="377"/>
      <c r="P68" s="377"/>
      <c r="Q68" s="377"/>
      <c r="R68" s="377"/>
      <c r="S68" s="377"/>
      <c r="T68" s="377"/>
      <c r="U68" s="377"/>
      <c r="V68" s="377"/>
      <c r="W68" s="377"/>
      <c r="X68" s="377"/>
      <c r="Y68" s="377"/>
      <c r="Z68" s="377"/>
      <c r="AA68" s="377"/>
      <c r="AB68" s="377"/>
      <c r="AC68" s="377"/>
      <c r="AD68" s="377"/>
      <c r="AE68" s="377"/>
      <c r="AF68" s="375" t="s">
        <v>148</v>
      </c>
      <c r="AG68" s="377"/>
      <c r="AH68" s="377"/>
      <c r="AI68" s="377"/>
      <c r="AJ68" s="377"/>
      <c r="AK68" s="377"/>
      <c r="AL68" s="377"/>
    </row>
    <row r="69" spans="1:38" ht="15.75">
      <c r="A69" s="377"/>
      <c r="B69" s="377"/>
      <c r="C69" s="377"/>
      <c r="D69" s="377"/>
      <c r="E69" s="377"/>
      <c r="F69" s="377"/>
      <c r="G69" s="377"/>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75" t="s">
        <v>144</v>
      </c>
      <c r="AG69" s="377"/>
      <c r="AH69" s="377"/>
      <c r="AI69" s="377"/>
      <c r="AJ69" s="377"/>
      <c r="AK69" s="377"/>
      <c r="AL69" s="377"/>
    </row>
    <row r="70" spans="1:38" ht="15.75">
      <c r="A70" s="377"/>
      <c r="B70" s="377"/>
      <c r="C70" s="377"/>
      <c r="D70" s="377"/>
      <c r="E70" s="377"/>
      <c r="F70" s="377"/>
      <c r="G70" s="377"/>
      <c r="H70" s="377"/>
      <c r="I70" s="377"/>
      <c r="J70" s="377"/>
      <c r="K70" s="377"/>
      <c r="L70" s="377"/>
      <c r="M70" s="377"/>
      <c r="N70" s="377"/>
      <c r="O70" s="377"/>
      <c r="P70" s="377"/>
      <c r="Q70" s="377"/>
      <c r="R70" s="377"/>
      <c r="S70" s="377"/>
      <c r="T70" s="377"/>
      <c r="U70" s="377"/>
      <c r="V70" s="377"/>
      <c r="W70" s="377"/>
      <c r="X70" s="377"/>
      <c r="Y70" s="377"/>
      <c r="Z70" s="377"/>
      <c r="AA70" s="377"/>
      <c r="AB70" s="377"/>
      <c r="AC70" s="377"/>
      <c r="AD70" s="377"/>
      <c r="AE70" s="377"/>
      <c r="AF70" s="375" t="s">
        <v>2113</v>
      </c>
      <c r="AG70" s="377"/>
      <c r="AH70" s="377"/>
      <c r="AI70" s="377"/>
      <c r="AJ70" s="377"/>
      <c r="AK70" s="377"/>
      <c r="AL70" s="377"/>
    </row>
    <row r="71" spans="1:38">
      <c r="A71" s="377"/>
      <c r="B71" s="377"/>
      <c r="C71" s="377"/>
      <c r="D71" s="377"/>
      <c r="E71" s="377"/>
      <c r="F71" s="377"/>
      <c r="G71" s="377"/>
      <c r="H71" s="377"/>
      <c r="I71" s="377"/>
      <c r="J71" s="377"/>
      <c r="K71" s="377"/>
      <c r="L71" s="377"/>
      <c r="M71" s="377"/>
      <c r="N71" s="377"/>
      <c r="O71" s="377"/>
      <c r="P71" s="377"/>
      <c r="Q71" s="377"/>
      <c r="R71" s="377"/>
      <c r="S71" s="377"/>
      <c r="T71" s="377"/>
      <c r="U71" s="377"/>
      <c r="V71" s="377"/>
      <c r="W71" s="377"/>
      <c r="X71" s="377"/>
      <c r="Y71" s="377"/>
      <c r="Z71" s="377"/>
      <c r="AA71" s="377"/>
      <c r="AB71" s="377"/>
      <c r="AC71" s="377"/>
      <c r="AD71" s="377"/>
      <c r="AE71" s="377"/>
      <c r="AF71" s="377" t="s">
        <v>2115</v>
      </c>
      <c r="AG71" s="377"/>
      <c r="AH71" s="377"/>
      <c r="AI71" s="377"/>
      <c r="AJ71" s="377"/>
      <c r="AK71" s="377"/>
      <c r="AL71" s="377"/>
    </row>
    <row r="72" spans="1:38">
      <c r="A72" s="377"/>
      <c r="B72" s="377"/>
      <c r="C72" s="377"/>
      <c r="D72" s="377"/>
      <c r="E72" s="377"/>
      <c r="F72" s="377"/>
      <c r="G72" s="377"/>
      <c r="H72" s="377"/>
      <c r="I72" s="377"/>
      <c r="J72" s="377"/>
      <c r="K72" s="377"/>
      <c r="L72" s="377"/>
      <c r="M72" s="377"/>
      <c r="N72" s="377"/>
      <c r="O72" s="377"/>
      <c r="P72" s="377"/>
      <c r="Q72" s="377"/>
      <c r="R72" s="377"/>
      <c r="S72" s="377"/>
      <c r="T72" s="377"/>
      <c r="U72" s="377"/>
      <c r="V72" s="377"/>
      <c r="W72" s="377"/>
      <c r="X72" s="377"/>
      <c r="Y72" s="377"/>
      <c r="Z72" s="377"/>
      <c r="AA72" s="377"/>
      <c r="AB72" s="377"/>
      <c r="AC72" s="377"/>
      <c r="AD72" s="377"/>
      <c r="AE72" s="377"/>
      <c r="AF72" s="377" t="s">
        <v>149</v>
      </c>
      <c r="AG72" s="377"/>
      <c r="AH72" s="377"/>
      <c r="AI72" s="377"/>
      <c r="AJ72" s="377"/>
      <c r="AK72" s="377"/>
      <c r="AL72" s="377"/>
    </row>
    <row r="73" spans="1:38">
      <c r="A73" s="377"/>
      <c r="B73" s="377"/>
      <c r="C73" s="377"/>
      <c r="D73" s="377"/>
      <c r="E73" s="377"/>
      <c r="F73" s="377"/>
      <c r="G73" s="377"/>
      <c r="H73" s="377"/>
      <c r="I73" s="377"/>
      <c r="J73" s="377"/>
      <c r="K73" s="377"/>
      <c r="L73" s="377"/>
      <c r="M73" s="377"/>
      <c r="N73" s="377"/>
      <c r="O73" s="377"/>
      <c r="P73" s="377"/>
      <c r="Q73" s="377"/>
      <c r="R73" s="377"/>
      <c r="S73" s="377"/>
      <c r="T73" s="377"/>
      <c r="U73" s="377"/>
      <c r="V73" s="377"/>
      <c r="W73" s="377"/>
      <c r="X73" s="377"/>
      <c r="Y73" s="377"/>
      <c r="Z73" s="377"/>
      <c r="AA73" s="377"/>
      <c r="AB73" s="377"/>
      <c r="AC73" s="377"/>
      <c r="AD73" s="377"/>
      <c r="AE73" s="377"/>
      <c r="AF73" s="377" t="s">
        <v>2177</v>
      </c>
      <c r="AG73" s="377"/>
      <c r="AH73" s="377"/>
      <c r="AI73" s="377"/>
      <c r="AJ73" s="377"/>
      <c r="AK73" s="377"/>
      <c r="AL73" s="377"/>
    </row>
    <row r="74" spans="1:38" ht="15.75">
      <c r="A74" s="377"/>
      <c r="B74" s="377"/>
      <c r="C74" s="377"/>
      <c r="D74" s="377"/>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5" t="s">
        <v>151</v>
      </c>
      <c r="AG74" s="377"/>
      <c r="AH74" s="377"/>
      <c r="AI74" s="377"/>
      <c r="AJ74" s="377"/>
      <c r="AK74" s="377"/>
      <c r="AL74" s="377"/>
    </row>
    <row r="75" spans="1:38">
      <c r="A75" s="377"/>
      <c r="B75" s="377"/>
      <c r="C75" s="377"/>
      <c r="D75" s="377"/>
      <c r="E75" s="377"/>
      <c r="F75" s="377"/>
      <c r="G75" s="377"/>
      <c r="H75" s="377"/>
      <c r="I75" s="377"/>
      <c r="J75" s="377"/>
      <c r="K75" s="377"/>
      <c r="L75" s="377"/>
      <c r="M75" s="377"/>
      <c r="N75" s="377"/>
      <c r="O75" s="377"/>
      <c r="P75" s="377"/>
      <c r="Q75" s="377"/>
      <c r="R75" s="377"/>
      <c r="S75" s="377"/>
      <c r="T75" s="377"/>
      <c r="U75" s="377"/>
      <c r="V75" s="377"/>
      <c r="W75" s="377"/>
      <c r="X75" s="377"/>
      <c r="Y75" s="377"/>
      <c r="Z75" s="377"/>
      <c r="AA75" s="377"/>
      <c r="AB75" s="377"/>
      <c r="AC75" s="377"/>
      <c r="AD75" s="377"/>
      <c r="AE75" s="377"/>
      <c r="AF75" s="377" t="s">
        <v>152</v>
      </c>
      <c r="AG75" s="377"/>
      <c r="AH75" s="377"/>
      <c r="AI75" s="377"/>
      <c r="AJ75" s="377"/>
      <c r="AK75" s="377"/>
      <c r="AL75" s="377"/>
    </row>
    <row r="76" spans="1:38">
      <c r="A76" s="377"/>
      <c r="B76" s="377"/>
      <c r="C76" s="377"/>
      <c r="D76" s="377"/>
      <c r="E76" s="377"/>
      <c r="F76" s="377"/>
      <c r="G76" s="377"/>
      <c r="H76" s="377"/>
      <c r="I76" s="377"/>
      <c r="J76" s="377"/>
      <c r="K76" s="377"/>
      <c r="L76" s="377"/>
      <c r="M76" s="377"/>
      <c r="N76" s="377"/>
      <c r="O76" s="377"/>
      <c r="P76" s="377"/>
      <c r="Q76" s="377"/>
      <c r="R76" s="377"/>
      <c r="S76" s="377"/>
      <c r="T76" s="377"/>
      <c r="U76" s="377"/>
      <c r="V76" s="377"/>
      <c r="W76" s="377"/>
      <c r="X76" s="377"/>
      <c r="Y76" s="377"/>
      <c r="Z76" s="377"/>
      <c r="AA76" s="377"/>
      <c r="AB76" s="377"/>
      <c r="AC76" s="377"/>
      <c r="AD76" s="377"/>
      <c r="AE76" s="377"/>
      <c r="AF76" s="377"/>
      <c r="AG76" s="377"/>
      <c r="AH76" s="404"/>
      <c r="AI76" s="404"/>
      <c r="AJ76" s="377"/>
      <c r="AK76" s="377"/>
      <c r="AL76" s="377"/>
    </row>
    <row r="77" spans="1:38">
      <c r="A77" s="377"/>
      <c r="B77" s="377"/>
      <c r="C77" s="377"/>
      <c r="D77" s="377"/>
      <c r="E77" s="377"/>
      <c r="F77" s="377"/>
      <c r="G77" s="377"/>
      <c r="H77" s="377"/>
      <c r="I77" s="377"/>
      <c r="J77" s="377"/>
      <c r="K77" s="377"/>
      <c r="L77" s="377"/>
      <c r="M77" s="377"/>
      <c r="N77" s="377"/>
      <c r="O77" s="377"/>
      <c r="P77" s="377"/>
      <c r="Q77" s="377"/>
      <c r="R77" s="377"/>
      <c r="S77" s="377"/>
      <c r="T77" s="377"/>
      <c r="U77" s="377"/>
      <c r="V77" s="377"/>
      <c r="W77" s="377"/>
      <c r="X77" s="377"/>
      <c r="Y77" s="377"/>
      <c r="Z77" s="377"/>
      <c r="AA77" s="377"/>
      <c r="AB77" s="377"/>
      <c r="AC77" s="377"/>
      <c r="AD77" s="377"/>
      <c r="AE77" s="377"/>
      <c r="AF77" s="377" t="s">
        <v>2114</v>
      </c>
      <c r="AG77" s="377"/>
      <c r="AH77" s="377"/>
      <c r="AI77" s="377"/>
      <c r="AJ77" s="377"/>
      <c r="AK77" s="377"/>
      <c r="AL77" s="377"/>
    </row>
    <row r="78" spans="1:38">
      <c r="A78" s="377"/>
      <c r="B78" s="377"/>
      <c r="C78" s="377"/>
      <c r="D78" s="377"/>
      <c r="E78" s="377"/>
      <c r="F78" s="377"/>
      <c r="G78" s="377"/>
      <c r="H78" s="377"/>
      <c r="I78" s="377"/>
      <c r="J78" s="377"/>
      <c r="K78" s="377"/>
      <c r="L78" s="377"/>
      <c r="M78" s="377"/>
      <c r="N78" s="377"/>
      <c r="O78" s="377"/>
      <c r="P78" s="377"/>
      <c r="Q78" s="377"/>
      <c r="R78" s="377"/>
      <c r="S78" s="377"/>
      <c r="T78" s="377"/>
      <c r="U78" s="377"/>
      <c r="V78" s="377"/>
      <c r="W78" s="377"/>
      <c r="X78" s="377"/>
      <c r="Y78" s="377"/>
      <c r="Z78" s="377"/>
      <c r="AA78" s="377"/>
      <c r="AB78" s="377"/>
      <c r="AC78" s="377"/>
      <c r="AD78" s="377"/>
      <c r="AE78" s="377"/>
      <c r="AF78" s="377"/>
      <c r="AG78" s="377"/>
      <c r="AH78" s="377"/>
      <c r="AI78" s="377"/>
      <c r="AJ78" s="377"/>
      <c r="AK78" s="377"/>
      <c r="AL78" s="377"/>
    </row>
    <row r="79" spans="1:38" ht="15.75">
      <c r="A79" s="377"/>
      <c r="B79" s="377"/>
      <c r="C79" s="377"/>
      <c r="D79" s="377"/>
      <c r="E79" s="377"/>
      <c r="F79" s="377"/>
      <c r="G79" s="377"/>
      <c r="H79" s="377"/>
      <c r="I79" s="377"/>
      <c r="J79" s="377"/>
      <c r="K79" s="377"/>
      <c r="L79" s="377"/>
      <c r="M79" s="377"/>
      <c r="N79" s="377"/>
      <c r="O79" s="377"/>
      <c r="P79" s="377"/>
      <c r="Q79" s="377"/>
      <c r="R79" s="377"/>
      <c r="S79" s="377"/>
      <c r="T79" s="377"/>
      <c r="U79" s="377"/>
      <c r="V79" s="377"/>
      <c r="W79" s="377"/>
      <c r="X79" s="377"/>
      <c r="Y79" s="377"/>
      <c r="Z79" s="377"/>
      <c r="AA79" s="377"/>
      <c r="AB79" s="377"/>
      <c r="AC79" s="377"/>
      <c r="AD79" s="377"/>
      <c r="AE79" s="377"/>
      <c r="AF79" s="375" t="s">
        <v>145</v>
      </c>
      <c r="AG79" s="377"/>
      <c r="AH79" s="377"/>
      <c r="AI79" s="377"/>
      <c r="AJ79" s="377"/>
      <c r="AK79" s="377"/>
      <c r="AL79" s="377"/>
    </row>
    <row r="80" spans="1:38" ht="15.75">
      <c r="A80" s="377"/>
      <c r="B80" s="377"/>
      <c r="C80" s="377"/>
      <c r="D80" s="377"/>
      <c r="E80" s="377"/>
      <c r="F80" s="377"/>
      <c r="G80" s="377"/>
      <c r="H80" s="377"/>
      <c r="I80" s="377"/>
      <c r="J80" s="377"/>
      <c r="K80" s="377"/>
      <c r="L80" s="377"/>
      <c r="M80" s="377"/>
      <c r="N80" s="377"/>
      <c r="O80" s="377"/>
      <c r="P80" s="377"/>
      <c r="Q80" s="377"/>
      <c r="R80" s="377"/>
      <c r="S80" s="377"/>
      <c r="T80" s="377"/>
      <c r="U80" s="377"/>
      <c r="V80" s="377"/>
      <c r="W80" s="377"/>
      <c r="X80" s="377"/>
      <c r="Y80" s="377"/>
      <c r="Z80" s="377"/>
      <c r="AA80" s="377"/>
      <c r="AB80" s="377"/>
      <c r="AC80" s="377"/>
      <c r="AD80" s="377"/>
      <c r="AE80" s="377"/>
      <c r="AF80" s="375" t="s">
        <v>2176</v>
      </c>
      <c r="AG80" s="377"/>
      <c r="AH80" s="377"/>
      <c r="AI80" s="377"/>
      <c r="AJ80" s="377"/>
      <c r="AK80" s="377"/>
      <c r="AL80" s="377"/>
    </row>
    <row r="81" spans="1:38" ht="15.75">
      <c r="A81" s="377"/>
      <c r="B81" s="377"/>
      <c r="C81" s="377"/>
      <c r="D81" s="377"/>
      <c r="E81" s="377"/>
      <c r="F81" s="377"/>
      <c r="G81" s="377"/>
      <c r="H81" s="377"/>
      <c r="I81" s="377"/>
      <c r="J81" s="377"/>
      <c r="K81" s="377"/>
      <c r="L81" s="377"/>
      <c r="M81" s="377"/>
      <c r="N81" s="377"/>
      <c r="O81" s="377"/>
      <c r="P81" s="377"/>
      <c r="Q81" s="377"/>
      <c r="R81" s="377"/>
      <c r="S81" s="377"/>
      <c r="T81" s="377"/>
      <c r="U81" s="377"/>
      <c r="V81" s="377"/>
      <c r="W81" s="377"/>
      <c r="X81" s="377"/>
      <c r="Y81" s="377"/>
      <c r="Z81" s="377"/>
      <c r="AA81" s="377"/>
      <c r="AB81" s="377"/>
      <c r="AC81" s="377"/>
      <c r="AD81" s="377"/>
      <c r="AE81" s="377"/>
      <c r="AF81" s="375" t="s">
        <v>2146</v>
      </c>
      <c r="AG81" s="377"/>
      <c r="AH81" s="377"/>
      <c r="AI81" s="377"/>
      <c r="AJ81" s="377"/>
      <c r="AK81" s="377"/>
      <c r="AL81" s="377"/>
    </row>
    <row r="82" spans="1:38" ht="15.75">
      <c r="A82" s="377"/>
      <c r="B82" s="377"/>
      <c r="C82" s="377"/>
      <c r="D82" s="377"/>
      <c r="E82" s="377"/>
      <c r="F82" s="377"/>
      <c r="G82" s="377"/>
      <c r="H82" s="377"/>
      <c r="I82" s="377"/>
      <c r="J82" s="377"/>
      <c r="K82" s="377"/>
      <c r="L82" s="377"/>
      <c r="M82" s="377"/>
      <c r="N82" s="377"/>
      <c r="O82" s="377"/>
      <c r="P82" s="377"/>
      <c r="Q82" s="377"/>
      <c r="R82" s="377"/>
      <c r="S82" s="377"/>
      <c r="T82" s="377"/>
      <c r="U82" s="377"/>
      <c r="V82" s="377"/>
      <c r="W82" s="377"/>
      <c r="X82" s="377"/>
      <c r="Y82" s="377"/>
      <c r="Z82" s="377"/>
      <c r="AA82" s="377"/>
      <c r="AB82" s="377"/>
      <c r="AC82" s="377"/>
      <c r="AD82" s="377"/>
      <c r="AE82" s="377"/>
      <c r="AF82" s="375" t="s">
        <v>2147</v>
      </c>
      <c r="AG82" s="377"/>
      <c r="AH82" s="377"/>
      <c r="AI82" s="377"/>
      <c r="AJ82" s="377"/>
      <c r="AK82" s="377"/>
      <c r="AL82" s="377"/>
    </row>
    <row r="83" spans="1:38">
      <c r="A83" s="377"/>
      <c r="B83" s="377"/>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row>
    <row r="84" spans="1:38" ht="15.75">
      <c r="A84" s="377"/>
      <c r="B84" s="377"/>
      <c r="C84" s="377"/>
      <c r="D84" s="377"/>
      <c r="E84" s="377"/>
      <c r="F84" s="377"/>
      <c r="G84" s="377"/>
      <c r="H84" s="377"/>
      <c r="I84" s="377"/>
      <c r="J84" s="377"/>
      <c r="K84" s="377"/>
      <c r="L84" s="377"/>
      <c r="M84" s="377"/>
      <c r="N84" s="377"/>
      <c r="O84" s="377"/>
      <c r="P84" s="377"/>
      <c r="Q84" s="377"/>
      <c r="R84" s="377"/>
      <c r="S84" s="377"/>
      <c r="T84" s="377"/>
      <c r="U84" s="377"/>
      <c r="V84" s="377"/>
      <c r="W84" s="377"/>
      <c r="X84" s="377"/>
      <c r="Y84" s="377"/>
      <c r="Z84" s="377"/>
      <c r="AA84" s="377"/>
      <c r="AB84" s="377"/>
      <c r="AC84" s="377"/>
      <c r="AD84" s="377"/>
      <c r="AE84" s="377"/>
      <c r="AF84" s="375" t="s">
        <v>2148</v>
      </c>
      <c r="AG84" s="377"/>
      <c r="AH84" s="377"/>
      <c r="AI84" s="377"/>
      <c r="AJ84" s="377"/>
      <c r="AK84" s="377"/>
      <c r="AL84" s="377"/>
    </row>
    <row r="85" spans="1:38" ht="15.75">
      <c r="A85" s="377"/>
      <c r="B85" s="377"/>
      <c r="C85" s="377"/>
      <c r="D85" s="377"/>
      <c r="E85" s="377"/>
      <c r="F85" s="377"/>
      <c r="G85" s="377"/>
      <c r="H85" s="377"/>
      <c r="I85" s="377"/>
      <c r="J85" s="377"/>
      <c r="K85" s="377"/>
      <c r="L85" s="377"/>
      <c r="M85" s="377"/>
      <c r="N85" s="377"/>
      <c r="O85" s="377"/>
      <c r="P85" s="377"/>
      <c r="Q85" s="377"/>
      <c r="R85" s="377"/>
      <c r="S85" s="377"/>
      <c r="T85" s="377"/>
      <c r="U85" s="377"/>
      <c r="V85" s="377"/>
      <c r="W85" s="377"/>
      <c r="X85" s="377"/>
      <c r="Y85" s="377"/>
      <c r="Z85" s="377"/>
      <c r="AA85" s="377"/>
      <c r="AB85" s="377"/>
      <c r="AC85" s="377"/>
      <c r="AD85" s="377"/>
      <c r="AE85" s="377"/>
      <c r="AF85" s="375"/>
      <c r="AG85" s="377"/>
      <c r="AH85" s="377"/>
      <c r="AI85" s="377"/>
      <c r="AJ85" s="377"/>
      <c r="AK85" s="377"/>
      <c r="AL85" s="377"/>
    </row>
    <row r="86" spans="1:38" ht="15.75">
      <c r="A86" s="377"/>
      <c r="B86" s="377"/>
      <c r="C86" s="377"/>
      <c r="D86" s="377"/>
      <c r="E86" s="377"/>
      <c r="F86" s="377"/>
      <c r="G86" s="377"/>
      <c r="H86" s="377"/>
      <c r="I86" s="377"/>
      <c r="J86" s="377"/>
      <c r="K86" s="377"/>
      <c r="L86" s="377"/>
      <c r="M86" s="377"/>
      <c r="N86" s="377"/>
      <c r="O86" s="377"/>
      <c r="P86" s="377"/>
      <c r="Q86" s="377"/>
      <c r="R86" s="377"/>
      <c r="S86" s="377"/>
      <c r="T86" s="377"/>
      <c r="U86" s="377"/>
      <c r="V86" s="377"/>
      <c r="W86" s="377"/>
      <c r="X86" s="377"/>
      <c r="Y86" s="377"/>
      <c r="Z86" s="377"/>
      <c r="AA86" s="377"/>
      <c r="AB86" s="377"/>
      <c r="AC86" s="377"/>
      <c r="AD86" s="377"/>
      <c r="AE86" s="377"/>
      <c r="AF86" s="375"/>
      <c r="AG86" s="377"/>
      <c r="AH86" s="377"/>
      <c r="AI86" s="377"/>
      <c r="AJ86" s="377"/>
      <c r="AK86" s="377"/>
      <c r="AL86" s="377"/>
    </row>
    <row r="87" spans="1:38" ht="15.75">
      <c r="A87" s="377"/>
      <c r="B87" s="377"/>
      <c r="C87" s="377"/>
      <c r="D87" s="377"/>
      <c r="E87" s="377"/>
      <c r="F87" s="377"/>
      <c r="G87" s="377"/>
      <c r="H87" s="377"/>
      <c r="I87" s="377"/>
      <c r="J87" s="377"/>
      <c r="K87" s="377"/>
      <c r="L87" s="377"/>
      <c r="M87" s="377"/>
      <c r="N87" s="377"/>
      <c r="O87" s="377"/>
      <c r="P87" s="377"/>
      <c r="Q87" s="377"/>
      <c r="R87" s="377"/>
      <c r="S87" s="377"/>
      <c r="T87" s="377"/>
      <c r="U87" s="377"/>
      <c r="V87" s="377"/>
      <c r="W87" s="377"/>
      <c r="X87" s="377"/>
      <c r="Y87" s="377"/>
      <c r="Z87" s="377"/>
      <c r="AA87" s="377"/>
      <c r="AB87" s="377"/>
      <c r="AC87" s="377"/>
      <c r="AD87" s="377"/>
      <c r="AE87" s="377"/>
      <c r="AF87" s="375" t="s">
        <v>2205</v>
      </c>
      <c r="AG87" s="377"/>
      <c r="AH87" s="377"/>
      <c r="AI87" s="377"/>
      <c r="AJ87" s="377"/>
      <c r="AK87" s="377"/>
      <c r="AL87" s="377"/>
    </row>
    <row r="88" spans="1:38">
      <c r="A88" s="377"/>
      <c r="B88" s="377"/>
      <c r="C88" s="377"/>
      <c r="D88" s="377"/>
      <c r="E88" s="377"/>
      <c r="F88" s="377"/>
      <c r="G88" s="377"/>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112" t="s">
        <v>2116</v>
      </c>
      <c r="AG88" s="377"/>
      <c r="AH88" s="377"/>
      <c r="AI88" s="377"/>
      <c r="AJ88" s="377"/>
      <c r="AK88" s="377"/>
      <c r="AL88" s="377"/>
    </row>
    <row r="89" spans="1:38" ht="15.75">
      <c r="A89" s="377"/>
      <c r="B89" s="377"/>
      <c r="C89" s="377"/>
      <c r="D89" s="377"/>
      <c r="E89" s="377"/>
      <c r="F89" s="377"/>
      <c r="G89" s="377"/>
      <c r="H89" s="377"/>
      <c r="I89" s="377"/>
      <c r="J89" s="377"/>
      <c r="K89" s="377"/>
      <c r="L89" s="377"/>
      <c r="M89" s="377"/>
      <c r="N89" s="377"/>
      <c r="O89" s="377"/>
      <c r="P89" s="377"/>
      <c r="Q89" s="377"/>
      <c r="R89" s="377"/>
      <c r="S89" s="377"/>
      <c r="T89" s="377"/>
      <c r="U89" s="377"/>
      <c r="V89" s="377"/>
      <c r="W89" s="377"/>
      <c r="X89" s="377"/>
      <c r="Y89" s="377"/>
      <c r="Z89" s="377"/>
      <c r="AA89" s="377"/>
      <c r="AB89" s="377"/>
      <c r="AC89" s="377"/>
      <c r="AD89" s="377"/>
      <c r="AE89" s="377"/>
      <c r="AF89" s="375" t="s">
        <v>2204</v>
      </c>
      <c r="AG89" s="377"/>
      <c r="AH89" s="377"/>
      <c r="AI89" s="377"/>
      <c r="AJ89" s="377"/>
      <c r="AK89" s="377"/>
      <c r="AL89" s="377"/>
    </row>
    <row r="90" spans="1:38" ht="15.75">
      <c r="A90" s="377"/>
      <c r="B90" s="377"/>
      <c r="C90" s="377"/>
      <c r="D90" s="377"/>
      <c r="E90" s="377"/>
      <c r="F90" s="377"/>
      <c r="G90" s="377"/>
      <c r="H90" s="377"/>
      <c r="I90" s="377"/>
      <c r="J90" s="377"/>
      <c r="K90" s="377"/>
      <c r="L90" s="377"/>
      <c r="M90" s="377"/>
      <c r="N90" s="377"/>
      <c r="O90" s="377"/>
      <c r="P90" s="377"/>
      <c r="Q90" s="377"/>
      <c r="R90" s="377"/>
      <c r="S90" s="377"/>
      <c r="T90" s="377"/>
      <c r="U90" s="377"/>
      <c r="V90" s="377"/>
      <c r="W90" s="377"/>
      <c r="X90" s="377"/>
      <c r="Y90" s="377"/>
      <c r="Z90" s="377"/>
      <c r="AA90" s="377"/>
      <c r="AB90" s="377"/>
      <c r="AC90" s="377"/>
      <c r="AD90" s="377"/>
      <c r="AE90" s="377"/>
      <c r="AF90" s="375" t="s">
        <v>2127</v>
      </c>
      <c r="AG90" s="377"/>
      <c r="AH90" s="377"/>
      <c r="AI90" s="112"/>
      <c r="AJ90" s="377"/>
      <c r="AK90" s="377"/>
      <c r="AL90" s="377"/>
    </row>
    <row r="91" spans="1:38">
      <c r="A91" s="377"/>
      <c r="B91" s="377"/>
      <c r="C91" s="377"/>
      <c r="D91" s="377"/>
      <c r="E91" s="377"/>
      <c r="F91" s="377"/>
      <c r="G91" s="377"/>
      <c r="H91" s="377"/>
      <c r="I91" s="377"/>
      <c r="J91" s="377"/>
      <c r="K91" s="377"/>
      <c r="L91" s="377"/>
      <c r="M91" s="377"/>
      <c r="N91" s="377"/>
      <c r="O91" s="377"/>
      <c r="P91" s="377"/>
      <c r="Q91" s="377"/>
      <c r="R91" s="377"/>
      <c r="S91" s="377"/>
      <c r="T91" s="377"/>
      <c r="U91" s="377"/>
      <c r="V91" s="377"/>
      <c r="W91" s="377"/>
      <c r="X91" s="377"/>
      <c r="Y91" s="377"/>
      <c r="Z91" s="377"/>
      <c r="AA91" s="377"/>
      <c r="AB91" s="377"/>
      <c r="AC91" s="377"/>
      <c r="AD91" s="377"/>
      <c r="AE91" s="377"/>
      <c r="AF91" s="112" t="s">
        <v>2126</v>
      </c>
      <c r="AG91" s="377"/>
      <c r="AH91" s="377"/>
      <c r="AI91" s="377"/>
      <c r="AJ91" s="377"/>
      <c r="AK91" s="377"/>
      <c r="AL91" s="377"/>
    </row>
    <row r="92" spans="1:38">
      <c r="A92" s="377"/>
      <c r="B92" s="377"/>
      <c r="C92" s="377"/>
      <c r="D92" s="377"/>
      <c r="E92" s="377"/>
      <c r="F92" s="377"/>
      <c r="G92" s="377"/>
      <c r="H92" s="377"/>
      <c r="I92" s="377"/>
      <c r="J92" s="377"/>
      <c r="K92" s="377"/>
      <c r="L92" s="377"/>
      <c r="M92" s="377"/>
      <c r="N92" s="377"/>
      <c r="O92" s="377"/>
      <c r="P92" s="377"/>
      <c r="Q92" s="377"/>
      <c r="R92" s="377"/>
      <c r="S92" s="377"/>
      <c r="T92" s="377"/>
      <c r="U92" s="377"/>
      <c r="V92" s="377"/>
      <c r="W92" s="377"/>
      <c r="X92" s="377"/>
      <c r="Y92" s="377"/>
      <c r="Z92" s="377"/>
      <c r="AA92" s="377"/>
      <c r="AB92" s="377"/>
      <c r="AC92" s="377"/>
      <c r="AD92" s="377"/>
      <c r="AE92" s="377"/>
      <c r="AF92" s="377"/>
      <c r="AG92" s="377"/>
      <c r="AH92" s="377"/>
      <c r="AI92" s="377"/>
      <c r="AJ92" s="377"/>
      <c r="AK92" s="377"/>
      <c r="AL92" s="377"/>
    </row>
    <row r="93" spans="1:38">
      <c r="A93" s="377"/>
      <c r="B93" s="377"/>
      <c r="C93" s="377"/>
      <c r="D93" s="377"/>
      <c r="E93" s="377"/>
      <c r="F93" s="377"/>
      <c r="G93" s="377"/>
      <c r="H93" s="377"/>
      <c r="I93" s="377"/>
      <c r="J93" s="377"/>
      <c r="K93" s="377"/>
      <c r="L93" s="377"/>
      <c r="M93" s="377"/>
      <c r="N93" s="377"/>
      <c r="O93" s="377"/>
      <c r="P93" s="377"/>
      <c r="Q93" s="377"/>
      <c r="R93" s="377"/>
      <c r="S93" s="377"/>
      <c r="T93" s="377"/>
      <c r="U93" s="377"/>
      <c r="V93" s="377"/>
      <c r="W93" s="377"/>
      <c r="X93" s="377"/>
      <c r="Y93" s="377"/>
      <c r="Z93" s="377"/>
      <c r="AA93" s="377"/>
      <c r="AB93" s="377"/>
      <c r="AC93" s="377"/>
      <c r="AD93" s="377"/>
      <c r="AE93" s="377"/>
      <c r="AF93" s="377"/>
      <c r="AG93" s="377"/>
      <c r="AH93" s="377"/>
      <c r="AI93" s="377"/>
      <c r="AJ93" s="377"/>
      <c r="AK93" s="377"/>
      <c r="AL93" s="377"/>
    </row>
    <row r="94" spans="1:38" ht="15.75">
      <c r="A94" s="377"/>
      <c r="B94" s="377"/>
      <c r="C94" s="377"/>
      <c r="D94" s="377"/>
      <c r="E94" s="377"/>
      <c r="F94" s="377"/>
      <c r="G94" s="377"/>
      <c r="H94" s="377"/>
      <c r="I94" s="377"/>
      <c r="J94" s="377"/>
      <c r="K94" s="377"/>
      <c r="L94" s="377"/>
      <c r="M94" s="377"/>
      <c r="N94" s="377"/>
      <c r="O94" s="377"/>
      <c r="P94" s="377"/>
      <c r="Q94" s="377"/>
      <c r="R94" s="377"/>
      <c r="S94" s="377"/>
      <c r="T94" s="377"/>
      <c r="U94" s="377"/>
      <c r="V94" s="377"/>
      <c r="W94" s="377"/>
      <c r="X94" s="377"/>
      <c r="Y94" s="377"/>
      <c r="Z94" s="377"/>
      <c r="AA94" s="377"/>
      <c r="AB94" s="377"/>
      <c r="AC94" s="377"/>
      <c r="AD94" s="377"/>
      <c r="AE94" s="377"/>
      <c r="AF94" s="375"/>
      <c r="AG94" s="377"/>
      <c r="AH94" s="377"/>
      <c r="AI94" s="377"/>
      <c r="AJ94" s="377"/>
      <c r="AK94" s="377"/>
      <c r="AL94" s="377"/>
    </row>
    <row r="95" spans="1:38">
      <c r="A95" s="377"/>
      <c r="B95" s="377"/>
      <c r="C95" s="377"/>
      <c r="D95" s="377"/>
      <c r="E95" s="377"/>
      <c r="F95" s="377"/>
      <c r="G95" s="377"/>
      <c r="H95" s="377"/>
      <c r="I95" s="377"/>
      <c r="J95" s="377"/>
      <c r="K95" s="377"/>
      <c r="L95" s="377"/>
      <c r="M95" s="377"/>
      <c r="N95" s="377"/>
      <c r="O95" s="377"/>
      <c r="P95" s="377"/>
      <c r="Q95" s="377"/>
      <c r="R95" s="377"/>
      <c r="S95" s="377"/>
      <c r="T95" s="377"/>
      <c r="U95" s="377"/>
      <c r="V95" s="377"/>
      <c r="W95" s="377"/>
      <c r="X95" s="377"/>
      <c r="Y95" s="377"/>
      <c r="Z95" s="377"/>
      <c r="AA95" s="377"/>
      <c r="AB95" s="377"/>
      <c r="AC95" s="377"/>
      <c r="AD95" s="377"/>
      <c r="AE95" s="377"/>
      <c r="AF95" s="377"/>
      <c r="AG95" s="377"/>
      <c r="AH95" s="377"/>
      <c r="AI95" s="377"/>
      <c r="AJ95" s="377"/>
      <c r="AK95" s="377"/>
      <c r="AL95" s="377"/>
    </row>
    <row r="96" spans="1:38">
      <c r="A96" s="377"/>
      <c r="B96" s="377"/>
      <c r="C96" s="377"/>
      <c r="D96" s="377"/>
      <c r="E96" s="377"/>
      <c r="F96" s="377"/>
      <c r="G96" s="377"/>
      <c r="H96" s="377"/>
      <c r="I96" s="377"/>
      <c r="J96" s="377"/>
      <c r="K96" s="377"/>
      <c r="L96" s="377"/>
      <c r="M96" s="377"/>
      <c r="N96" s="377"/>
      <c r="O96" s="377"/>
      <c r="P96" s="377"/>
      <c r="Q96" s="377"/>
      <c r="R96" s="377"/>
      <c r="S96" s="377"/>
      <c r="T96" s="377"/>
      <c r="U96" s="377"/>
      <c r="V96" s="377"/>
      <c r="W96" s="377"/>
      <c r="X96" s="377"/>
      <c r="Y96" s="377"/>
      <c r="Z96" s="377"/>
      <c r="AA96" s="377"/>
      <c r="AB96" s="377"/>
      <c r="AC96" s="377"/>
      <c r="AD96" s="377"/>
      <c r="AE96" s="377"/>
      <c r="AF96" s="377"/>
      <c r="AG96" s="377"/>
      <c r="AH96" s="377"/>
      <c r="AI96" s="377"/>
      <c r="AJ96" s="377"/>
      <c r="AK96" s="377"/>
      <c r="AL96" s="377"/>
    </row>
    <row r="97" spans="1:38">
      <c r="A97" s="377"/>
      <c r="B97" s="377"/>
      <c r="C97" s="377"/>
      <c r="D97" s="377"/>
      <c r="E97" s="377"/>
      <c r="F97" s="377"/>
      <c r="G97" s="377"/>
      <c r="H97" s="377"/>
      <c r="I97" s="377"/>
      <c r="J97" s="377"/>
      <c r="K97" s="377"/>
      <c r="L97" s="377"/>
      <c r="M97" s="377"/>
      <c r="N97" s="377"/>
      <c r="O97" s="377"/>
      <c r="P97" s="377"/>
      <c r="Q97" s="377"/>
      <c r="R97" s="377"/>
      <c r="S97" s="377"/>
      <c r="T97" s="377"/>
      <c r="U97" s="377"/>
      <c r="V97" s="377"/>
      <c r="W97" s="377"/>
      <c r="X97" s="377"/>
      <c r="Y97" s="377"/>
      <c r="Z97" s="377"/>
      <c r="AA97" s="377"/>
      <c r="AB97" s="377"/>
      <c r="AC97" s="377"/>
      <c r="AD97" s="377"/>
      <c r="AE97" s="377"/>
      <c r="AF97" s="377"/>
      <c r="AG97" s="377"/>
      <c r="AH97" s="377"/>
      <c r="AI97" s="377"/>
      <c r="AJ97" s="377"/>
      <c r="AK97" s="377"/>
      <c r="AL97" s="377"/>
    </row>
    <row r="98" spans="1:38">
      <c r="A98" s="377"/>
      <c r="B98" s="377"/>
      <c r="C98" s="377"/>
      <c r="D98" s="377"/>
      <c r="E98" s="377"/>
      <c r="F98" s="377"/>
      <c r="G98" s="377"/>
      <c r="H98" s="377"/>
      <c r="I98" s="377"/>
      <c r="J98" s="377"/>
      <c r="K98" s="377"/>
      <c r="L98" s="377"/>
      <c r="M98" s="377"/>
      <c r="N98" s="377"/>
      <c r="O98" s="377"/>
      <c r="P98" s="377"/>
      <c r="Q98" s="377"/>
      <c r="R98" s="377"/>
      <c r="S98" s="377"/>
      <c r="T98" s="377"/>
      <c r="U98" s="377"/>
      <c r="V98" s="377"/>
      <c r="W98" s="377"/>
      <c r="X98" s="377"/>
      <c r="Y98" s="377"/>
      <c r="Z98" s="377"/>
      <c r="AA98" s="377"/>
      <c r="AB98" s="377"/>
      <c r="AC98" s="377"/>
      <c r="AD98" s="377"/>
      <c r="AE98" s="377"/>
      <c r="AF98" s="377"/>
      <c r="AG98" s="377"/>
      <c r="AH98" s="377"/>
      <c r="AI98" s="377"/>
      <c r="AJ98" s="377"/>
      <c r="AK98" s="377"/>
      <c r="AL98" s="377"/>
    </row>
  </sheetData>
  <sheetProtection password="CFAA" sheet="1" objects="1" scenarios="1"/>
  <mergeCells count="38">
    <mergeCell ref="Y24:AK24"/>
    <mergeCell ref="B35:B36"/>
    <mergeCell ref="K41:P41"/>
    <mergeCell ref="K42:P42"/>
    <mergeCell ref="D27:I27"/>
    <mergeCell ref="D28:I28"/>
    <mergeCell ref="AH76:AI76"/>
    <mergeCell ref="K31:P31"/>
    <mergeCell ref="K36:P36"/>
    <mergeCell ref="D6:I6"/>
    <mergeCell ref="R6:W6"/>
    <mergeCell ref="D19:I19"/>
    <mergeCell ref="R19:W19"/>
    <mergeCell ref="D21:I21"/>
    <mergeCell ref="R21:W21"/>
    <mergeCell ref="D23:I23"/>
    <mergeCell ref="R23:W23"/>
    <mergeCell ref="D16:I16"/>
    <mergeCell ref="D9:I9"/>
    <mergeCell ref="D13:I13"/>
    <mergeCell ref="D15:I15"/>
    <mergeCell ref="R13:W13"/>
    <mergeCell ref="AF52:AJ52"/>
    <mergeCell ref="R15:W15"/>
    <mergeCell ref="B16:B17"/>
    <mergeCell ref="A1:AK1"/>
    <mergeCell ref="E3:W3"/>
    <mergeCell ref="D8:I8"/>
    <mergeCell ref="R8:W8"/>
    <mergeCell ref="D11:I11"/>
    <mergeCell ref="R11:W11"/>
    <mergeCell ref="D5:P5"/>
    <mergeCell ref="R9:W9"/>
    <mergeCell ref="K12:P12"/>
    <mergeCell ref="U5:W5"/>
    <mergeCell ref="R5:T5"/>
    <mergeCell ref="AF50:AJ51"/>
    <mergeCell ref="K22:P22"/>
  </mergeCells>
  <hyperlinks>
    <hyperlink ref="AE20" r:id="rId1"/>
    <hyperlink ref="X53" r:id="rId2"/>
    <hyperlink ref="AF88" r:id="rId3"/>
    <hyperlink ref="AF91" r:id="rId4"/>
  </hyperlinks>
  <pageMargins left="0.7" right="0.7" top="0.75" bottom="0.75" header="0.3" footer="0.3"/>
  <pageSetup paperSize="9" orientation="portrait" r:id="rId5"/>
  <drawing r:id="rId6"/>
</worksheet>
</file>

<file path=xl/worksheets/sheet2.xml><?xml version="1.0" encoding="utf-8"?>
<worksheet xmlns="http://schemas.openxmlformats.org/spreadsheetml/2006/main" xmlns:r="http://schemas.openxmlformats.org/officeDocument/2006/relationships">
  <sheetPr>
    <pageSetUpPr fitToPage="1"/>
  </sheetPr>
  <dimension ref="A1:AA70"/>
  <sheetViews>
    <sheetView tabSelected="1" workbookViewId="0">
      <selection sqref="A1:R1"/>
    </sheetView>
  </sheetViews>
  <sheetFormatPr defaultColWidth="8.85546875" defaultRowHeight="12.75"/>
  <cols>
    <col min="1" max="1" width="39.85546875" style="14" customWidth="1"/>
    <col min="2" max="3" width="10.7109375" style="14" customWidth="1"/>
    <col min="4" max="4" width="30.7109375" style="14" customWidth="1"/>
    <col min="5" max="13" width="11.7109375" style="14" customWidth="1"/>
    <col min="14" max="14" width="23" style="14" customWidth="1"/>
    <col min="15" max="17" width="11.7109375" style="14" customWidth="1"/>
    <col min="18" max="18" width="12.7109375" style="14" customWidth="1"/>
    <col min="19" max="19" width="9.28515625" style="14" bestFit="1" customWidth="1"/>
    <col min="20" max="20" width="16.5703125" style="14" bestFit="1" customWidth="1"/>
    <col min="21" max="21" width="15.7109375" style="14" customWidth="1"/>
    <col min="22" max="22" width="15.7109375" style="106" customWidth="1"/>
    <col min="23" max="23" width="15.7109375" style="14" customWidth="1"/>
    <col min="24" max="24" width="19.7109375" style="106" customWidth="1"/>
    <col min="25" max="25" width="12.140625" style="14" bestFit="1" customWidth="1"/>
    <col min="26" max="26" width="16.5703125" style="14" bestFit="1" customWidth="1"/>
    <col min="27" max="27" width="12.140625" style="14" bestFit="1" customWidth="1"/>
    <col min="28" max="28" width="13" style="14" bestFit="1" customWidth="1"/>
    <col min="29" max="30" width="12.140625" style="14" bestFit="1" customWidth="1"/>
    <col min="31" max="43" width="12.7109375" style="14" customWidth="1"/>
    <col min="44" max="44" width="9.42578125" style="14" bestFit="1" customWidth="1"/>
    <col min="45" max="45" width="9" style="14" bestFit="1" customWidth="1"/>
    <col min="46" max="16384" width="8.85546875" style="14"/>
  </cols>
  <sheetData>
    <row r="1" spans="1:26" ht="45" customHeight="1">
      <c r="A1" s="428" t="s">
        <v>2192</v>
      </c>
      <c r="B1" s="429"/>
      <c r="C1" s="429"/>
      <c r="D1" s="429"/>
      <c r="E1" s="429"/>
      <c r="F1" s="429"/>
      <c r="G1" s="429"/>
      <c r="H1" s="429"/>
      <c r="I1" s="429"/>
      <c r="J1" s="429"/>
      <c r="K1" s="429"/>
      <c r="L1" s="429"/>
      <c r="M1" s="429"/>
      <c r="N1" s="429"/>
      <c r="O1" s="429"/>
      <c r="P1" s="429"/>
      <c r="Q1" s="429"/>
      <c r="R1" s="430"/>
      <c r="S1" s="13"/>
      <c r="T1" s="13"/>
      <c r="U1" s="13"/>
      <c r="V1" s="113"/>
      <c r="W1" s="13"/>
      <c r="X1" s="113"/>
      <c r="Y1" s="13"/>
      <c r="Z1" s="13"/>
    </row>
    <row r="2" spans="1:26" ht="19.5" customHeight="1" thickBot="1">
      <c r="A2" s="426" t="s">
        <v>2151</v>
      </c>
      <c r="B2" s="427"/>
      <c r="C2" s="427"/>
      <c r="D2" s="427"/>
      <c r="E2" s="431" t="s">
        <v>2155</v>
      </c>
      <c r="F2" s="431"/>
      <c r="G2" s="431"/>
      <c r="H2" s="431"/>
      <c r="I2" s="431"/>
      <c r="J2" s="431"/>
      <c r="K2" s="431"/>
      <c r="L2" s="431"/>
      <c r="M2" s="431"/>
      <c r="N2" s="431"/>
      <c r="O2" s="431"/>
      <c r="P2" s="431"/>
      <c r="Q2" s="431"/>
      <c r="R2" s="231"/>
      <c r="S2" s="13"/>
      <c r="T2" s="13"/>
      <c r="U2" s="13"/>
      <c r="V2" s="113"/>
      <c r="W2" s="13"/>
      <c r="X2" s="113"/>
      <c r="Y2" s="13"/>
      <c r="Z2" s="13"/>
    </row>
    <row r="3" spans="1:26" ht="19.899999999999999" customHeight="1">
      <c r="A3" s="230" t="str">
        <f>+N15</f>
        <v>Mix alcohol and water</v>
      </c>
      <c r="B3" s="250" t="s">
        <v>0</v>
      </c>
      <c r="C3" s="251" t="s">
        <v>12</v>
      </c>
      <c r="D3" s="432" t="s">
        <v>2193</v>
      </c>
      <c r="E3" s="437" t="s">
        <v>2198</v>
      </c>
      <c r="F3" s="437"/>
      <c r="G3" s="437"/>
      <c r="H3" s="437"/>
      <c r="I3" s="437"/>
      <c r="J3" s="437"/>
      <c r="K3" s="437"/>
      <c r="L3" s="437"/>
      <c r="M3" s="437"/>
      <c r="N3" s="437"/>
      <c r="O3" s="446" t="s">
        <v>2201</v>
      </c>
      <c r="P3" s="441"/>
      <c r="Q3" s="224" t="s">
        <v>10</v>
      </c>
      <c r="R3" s="15"/>
      <c r="S3" s="13"/>
      <c r="T3" s="425" t="s">
        <v>2149</v>
      </c>
      <c r="U3" s="425"/>
      <c r="V3" s="425"/>
      <c r="W3" s="425"/>
      <c r="X3" s="425"/>
      <c r="Y3" s="425"/>
      <c r="Z3" s="13"/>
    </row>
    <row r="4" spans="1:26" ht="19.899999999999999" customHeight="1">
      <c r="A4" s="278" t="str">
        <f>IF(A3="Mix two alcohols","Alcohol # 1 ml &amp; vol. %",IF(A3="Mix alcohol and water","Alcohol # 1 ml &amp; vol. %"))</f>
        <v>Alcohol # 1 ml &amp; vol. %</v>
      </c>
      <c r="B4" s="253">
        <v>500</v>
      </c>
      <c r="C4" s="254">
        <v>1</v>
      </c>
      <c r="D4" s="433"/>
      <c r="E4" s="281">
        <v>0</v>
      </c>
      <c r="F4" s="1">
        <v>0</v>
      </c>
      <c r="G4" s="1">
        <v>0</v>
      </c>
      <c r="H4" s="1">
        <v>0</v>
      </c>
      <c r="I4" s="1">
        <v>0</v>
      </c>
      <c r="J4" s="1">
        <v>0</v>
      </c>
      <c r="K4" s="1">
        <v>0</v>
      </c>
      <c r="L4" s="1">
        <v>0</v>
      </c>
      <c r="M4" s="1">
        <v>0</v>
      </c>
      <c r="N4" s="283">
        <v>0</v>
      </c>
      <c r="O4" s="287">
        <v>0</v>
      </c>
      <c r="P4" s="66">
        <v>0</v>
      </c>
      <c r="Q4" s="67">
        <v>0</v>
      </c>
      <c r="R4" s="15"/>
      <c r="S4" s="13"/>
      <c r="T4" s="425"/>
      <c r="U4" s="425"/>
      <c r="V4" s="425"/>
      <c r="W4" s="425"/>
      <c r="X4" s="425"/>
      <c r="Y4" s="425"/>
      <c r="Z4" s="13"/>
    </row>
    <row r="5" spans="1:26" ht="39" thickBot="1">
      <c r="A5" s="252" t="str">
        <f>IF(A3="Mix alcohol and water","Water ml &amp; 0%",IF(A3="Mix two alcohols","Alcohol # 2 ml &amp; vol. %"))</f>
        <v>Water ml &amp; 0%</v>
      </c>
      <c r="B5" s="255">
        <v>500</v>
      </c>
      <c r="C5" s="256">
        <v>0</v>
      </c>
      <c r="D5" s="434"/>
      <c r="E5" s="282" t="s">
        <v>74</v>
      </c>
      <c r="F5" s="61" t="s">
        <v>57</v>
      </c>
      <c r="G5" s="61" t="s">
        <v>58</v>
      </c>
      <c r="H5" s="61" t="s">
        <v>59</v>
      </c>
      <c r="I5" s="61" t="s">
        <v>60</v>
      </c>
      <c r="J5" s="61" t="s">
        <v>61</v>
      </c>
      <c r="K5" s="61" t="s">
        <v>62</v>
      </c>
      <c r="L5" s="61" t="s">
        <v>63</v>
      </c>
      <c r="M5" s="61" t="s">
        <v>64</v>
      </c>
      <c r="N5" s="284" t="s">
        <v>81</v>
      </c>
      <c r="O5" s="288" t="s">
        <v>54</v>
      </c>
      <c r="P5" s="16" t="s">
        <v>8</v>
      </c>
      <c r="Q5" s="17" t="s">
        <v>9</v>
      </c>
      <c r="R5" s="15"/>
      <c r="S5" s="138"/>
      <c r="T5" s="150" t="str">
        <f>+W6</f>
        <v>Alcohol in %</v>
      </c>
      <c r="U5" s="152"/>
      <c r="V5" s="152"/>
      <c r="W5" s="152"/>
      <c r="X5" s="152"/>
      <c r="Y5" s="13"/>
      <c r="Z5" s="13"/>
    </row>
    <row r="6" spans="1:26" ht="19.899999999999999" customHeight="1">
      <c r="A6" s="237" t="str">
        <f>+A4</f>
        <v>Alcohol # 1 ml &amp; vol. %</v>
      </c>
      <c r="B6" s="242">
        <f>+B4*C4</f>
        <v>500</v>
      </c>
      <c r="C6" s="238" t="s">
        <v>0</v>
      </c>
      <c r="D6" s="19" t="s">
        <v>11</v>
      </c>
      <c r="E6" s="20">
        <v>0.89600000000000002</v>
      </c>
      <c r="F6" s="21">
        <v>0.85899999999999999</v>
      </c>
      <c r="G6" s="21">
        <v>0.83799999999999997</v>
      </c>
      <c r="H6" s="21">
        <v>0.79</v>
      </c>
      <c r="I6" s="21">
        <v>0.85299999999999998</v>
      </c>
      <c r="J6" s="21">
        <v>0.88200000000000001</v>
      </c>
      <c r="K6" s="21">
        <v>0.86699999999999999</v>
      </c>
      <c r="L6" s="21">
        <v>0.879</v>
      </c>
      <c r="M6" s="21">
        <v>0.871</v>
      </c>
      <c r="N6" s="285">
        <v>0.85699999999999998</v>
      </c>
      <c r="O6" s="20">
        <v>0.16</v>
      </c>
      <c r="P6" s="21">
        <v>1E-3</v>
      </c>
      <c r="Q6" s="22">
        <v>1</v>
      </c>
      <c r="R6" s="15"/>
      <c r="S6" s="144"/>
      <c r="T6" s="151">
        <f>+V32</f>
        <v>0.51830938260230286</v>
      </c>
      <c r="U6" s="161" t="s">
        <v>2181</v>
      </c>
      <c r="V6" s="162" t="s">
        <v>42</v>
      </c>
      <c r="W6" s="162" t="s">
        <v>2194</v>
      </c>
      <c r="X6" s="163" t="s">
        <v>2132</v>
      </c>
      <c r="Y6" s="13"/>
      <c r="Z6" s="13"/>
    </row>
    <row r="7" spans="1:26" ht="19.899999999999999" customHeight="1" thickBot="1">
      <c r="A7" s="237" t="str">
        <f>+A5</f>
        <v>Water ml &amp; 0%</v>
      </c>
      <c r="B7" s="243">
        <f>+B5*C5</f>
        <v>0</v>
      </c>
      <c r="C7" s="238" t="s">
        <v>0</v>
      </c>
      <c r="D7" s="23" t="s">
        <v>32</v>
      </c>
      <c r="E7" s="24">
        <v>7.3</v>
      </c>
      <c r="F7" s="25">
        <v>6.9</v>
      </c>
      <c r="G7" s="25">
        <v>9.1999999999999993</v>
      </c>
      <c r="H7" s="25">
        <v>11.7</v>
      </c>
      <c r="I7" s="25">
        <v>10.9</v>
      </c>
      <c r="J7" s="25">
        <v>4.7</v>
      </c>
      <c r="K7" s="25">
        <v>8.6</v>
      </c>
      <c r="L7" s="25">
        <v>6.9</v>
      </c>
      <c r="M7" s="25">
        <v>8.6999999999999993</v>
      </c>
      <c r="N7" s="286">
        <v>10.7</v>
      </c>
      <c r="O7" s="289">
        <v>84</v>
      </c>
      <c r="P7" s="25">
        <v>99.9</v>
      </c>
      <c r="Q7" s="26">
        <v>0</v>
      </c>
      <c r="R7" s="15"/>
      <c r="S7" s="144"/>
      <c r="T7" s="270">
        <f>VLOOKUP(T6,W7:X28,2)</f>
        <v>0.96467484000000003</v>
      </c>
      <c r="U7" s="164">
        <v>1000</v>
      </c>
      <c r="V7" s="165">
        <v>0</v>
      </c>
      <c r="W7" s="267">
        <v>0</v>
      </c>
      <c r="X7" s="166">
        <v>1</v>
      </c>
      <c r="Y7" s="13"/>
      <c r="Z7" s="13"/>
    </row>
    <row r="8" spans="1:26" ht="19.899999999999999" customHeight="1">
      <c r="A8" s="237" t="s">
        <v>2150</v>
      </c>
      <c r="B8" s="244">
        <f>+(B4+B5)-(B6+B7)</f>
        <v>500</v>
      </c>
      <c r="C8" s="238" t="s">
        <v>0</v>
      </c>
      <c r="D8" s="27" t="s">
        <v>13</v>
      </c>
      <c r="E8" s="439" t="s">
        <v>30</v>
      </c>
      <c r="F8" s="439"/>
      <c r="G8" s="439"/>
      <c r="H8" s="439"/>
      <c r="I8" s="439"/>
      <c r="J8" s="439"/>
      <c r="K8" s="439"/>
      <c r="L8" s="439"/>
      <c r="M8" s="439"/>
      <c r="N8" s="439"/>
      <c r="O8" s="439"/>
      <c r="P8" s="439"/>
      <c r="Q8" s="440"/>
      <c r="R8" s="147"/>
      <c r="S8" s="144"/>
      <c r="T8" s="152"/>
      <c r="U8" s="164">
        <v>950</v>
      </c>
      <c r="V8" s="165">
        <v>50</v>
      </c>
      <c r="W8" s="267">
        <v>0.05</v>
      </c>
      <c r="X8" s="166">
        <v>0.99671843999999998</v>
      </c>
      <c r="Y8" s="139"/>
      <c r="Z8" s="139"/>
    </row>
    <row r="9" spans="1:26" ht="19.899999999999999" customHeight="1" thickBot="1">
      <c r="A9" s="237" t="s">
        <v>69</v>
      </c>
      <c r="B9" s="244">
        <f>+D9</f>
        <v>0</v>
      </c>
      <c r="C9" s="238" t="s">
        <v>0</v>
      </c>
      <c r="D9" s="63">
        <f>SUM(E9:Q9)</f>
        <v>0</v>
      </c>
      <c r="E9" s="28">
        <f>+E4*E6</f>
        <v>0</v>
      </c>
      <c r="F9" s="29">
        <f t="shared" ref="F9:Q9" si="0">+F4*F6</f>
        <v>0</v>
      </c>
      <c r="G9" s="29">
        <f t="shared" si="0"/>
        <v>0</v>
      </c>
      <c r="H9" s="29">
        <f t="shared" si="0"/>
        <v>0</v>
      </c>
      <c r="I9" s="29">
        <f t="shared" si="0"/>
        <v>0</v>
      </c>
      <c r="J9" s="29">
        <f t="shared" si="0"/>
        <v>0</v>
      </c>
      <c r="K9" s="29">
        <f t="shared" si="0"/>
        <v>0</v>
      </c>
      <c r="L9" s="29">
        <f t="shared" si="0"/>
        <v>0</v>
      </c>
      <c r="M9" s="29">
        <f t="shared" si="0"/>
        <v>0</v>
      </c>
      <c r="N9" s="29">
        <f t="shared" si="0"/>
        <v>0</v>
      </c>
      <c r="O9" s="29">
        <f t="shared" si="0"/>
        <v>0</v>
      </c>
      <c r="P9" s="29">
        <f t="shared" si="0"/>
        <v>0</v>
      </c>
      <c r="Q9" s="30">
        <f t="shared" si="0"/>
        <v>0</v>
      </c>
      <c r="R9" s="15"/>
      <c r="S9" s="144"/>
      <c r="T9" s="152"/>
      <c r="U9" s="164">
        <v>900</v>
      </c>
      <c r="V9" s="165">
        <v>100</v>
      </c>
      <c r="W9" s="267">
        <v>0.1</v>
      </c>
      <c r="X9" s="166">
        <v>0.99256154000000008</v>
      </c>
      <c r="Y9" s="139"/>
      <c r="Z9" s="139"/>
    </row>
    <row r="10" spans="1:26" ht="19.899999999999999" customHeight="1">
      <c r="A10" s="237" t="s">
        <v>3</v>
      </c>
      <c r="B10" s="244">
        <f>SUM(B8:B9)</f>
        <v>500</v>
      </c>
      <c r="C10" s="238" t="s">
        <v>0</v>
      </c>
      <c r="D10" s="31" t="s">
        <v>14</v>
      </c>
      <c r="E10" s="441" t="s">
        <v>31</v>
      </c>
      <c r="F10" s="442"/>
      <c r="G10" s="442"/>
      <c r="H10" s="442"/>
      <c r="I10" s="442"/>
      <c r="J10" s="442"/>
      <c r="K10" s="442"/>
      <c r="L10" s="442"/>
      <c r="M10" s="442"/>
      <c r="N10" s="442"/>
      <c r="O10" s="442"/>
      <c r="P10" s="442"/>
      <c r="Q10" s="443"/>
      <c r="R10" s="148"/>
      <c r="S10" s="144"/>
      <c r="T10" s="152"/>
      <c r="U10" s="164">
        <v>850</v>
      </c>
      <c r="V10" s="165">
        <v>150</v>
      </c>
      <c r="W10" s="267">
        <v>0.151</v>
      </c>
      <c r="X10" s="166">
        <v>0.98787265000000002</v>
      </c>
      <c r="Y10" s="139"/>
      <c r="Z10" s="139"/>
    </row>
    <row r="11" spans="1:26" ht="19.899999999999999" customHeight="1" thickBot="1">
      <c r="A11" s="237" t="s">
        <v>72</v>
      </c>
      <c r="B11" s="280">
        <f>+P11</f>
        <v>0</v>
      </c>
      <c r="C11" s="238" t="s">
        <v>1</v>
      </c>
      <c r="D11" s="62">
        <f>SUM(E11:Q11)</f>
        <v>0</v>
      </c>
      <c r="E11" s="32">
        <f>+E4*E7/100</f>
        <v>0</v>
      </c>
      <c r="F11" s="33">
        <f t="shared" ref="F11:Q11" si="1">+F4*F7/100</f>
        <v>0</v>
      </c>
      <c r="G11" s="33">
        <f t="shared" si="1"/>
        <v>0</v>
      </c>
      <c r="H11" s="33">
        <f t="shared" si="1"/>
        <v>0</v>
      </c>
      <c r="I11" s="33">
        <f t="shared" si="1"/>
        <v>0</v>
      </c>
      <c r="J11" s="33">
        <f t="shared" si="1"/>
        <v>0</v>
      </c>
      <c r="K11" s="33">
        <f t="shared" si="1"/>
        <v>0</v>
      </c>
      <c r="L11" s="120">
        <f t="shared" si="1"/>
        <v>0</v>
      </c>
      <c r="M11" s="33">
        <f t="shared" si="1"/>
        <v>0</v>
      </c>
      <c r="N11" s="33">
        <f t="shared" si="1"/>
        <v>0</v>
      </c>
      <c r="O11" s="33">
        <f t="shared" si="1"/>
        <v>0</v>
      </c>
      <c r="P11" s="33">
        <f t="shared" si="1"/>
        <v>0</v>
      </c>
      <c r="Q11" s="34">
        <f t="shared" si="1"/>
        <v>0</v>
      </c>
      <c r="R11" s="149"/>
      <c r="S11" s="140"/>
      <c r="T11" s="152"/>
      <c r="U11" s="164">
        <v>800</v>
      </c>
      <c r="V11" s="165">
        <v>200</v>
      </c>
      <c r="W11" s="267">
        <v>0.20300000000000001</v>
      </c>
      <c r="X11" s="166">
        <v>0.98276783000000001</v>
      </c>
      <c r="Y11" s="157"/>
      <c r="Z11" s="158"/>
    </row>
    <row r="12" spans="1:26" ht="19.899999999999999" customHeight="1">
      <c r="A12" s="237" t="s">
        <v>4</v>
      </c>
      <c r="B12" s="238">
        <v>1.619</v>
      </c>
      <c r="C12" s="238" t="s">
        <v>2152</v>
      </c>
      <c r="D12" s="238" t="s">
        <v>2156</v>
      </c>
      <c r="E12" s="170"/>
      <c r="F12" s="170"/>
      <c r="G12" s="170"/>
      <c r="H12" s="170"/>
      <c r="I12" s="170"/>
      <c r="J12" s="170"/>
      <c r="K12" s="170"/>
      <c r="L12" s="170"/>
      <c r="M12" s="121"/>
      <c r="N12" s="177">
        <f>IF(N15="Mix two alcohols",P17,IF(N15="Mix alcohol and water",P18))</f>
        <v>0.96467484000000003</v>
      </c>
      <c r="O12" s="180" t="s">
        <v>2180</v>
      </c>
      <c r="P12" s="180"/>
      <c r="Q12" s="180"/>
      <c r="R12" s="183"/>
      <c r="S12" s="141"/>
      <c r="T12" s="152"/>
      <c r="U12" s="164">
        <v>750</v>
      </c>
      <c r="V12" s="165">
        <v>250</v>
      </c>
      <c r="W12" s="267">
        <v>0.255</v>
      </c>
      <c r="X12" s="166">
        <v>0.97780945999999991</v>
      </c>
      <c r="Y12" s="140"/>
      <c r="Z12" s="158"/>
    </row>
    <row r="13" spans="1:26" ht="19.899999999999999" customHeight="1">
      <c r="A13" s="237" t="s">
        <v>73</v>
      </c>
      <c r="B13" s="244">
        <f>+B11/B12</f>
        <v>0</v>
      </c>
      <c r="C13" s="238" t="s">
        <v>0</v>
      </c>
      <c r="D13" s="238" t="s">
        <v>66</v>
      </c>
      <c r="E13" s="236"/>
      <c r="F13" s="236"/>
      <c r="G13" s="236"/>
      <c r="H13" s="236"/>
      <c r="I13" s="236"/>
      <c r="J13" s="236"/>
      <c r="K13" s="236"/>
      <c r="L13" s="236"/>
      <c r="M13" s="18"/>
      <c r="N13" s="306">
        <f>(B6+B7+B8+B9+B13)*N12</f>
        <v>964.67484000000002</v>
      </c>
      <c r="O13" s="307" t="s">
        <v>0</v>
      </c>
      <c r="P13" s="125"/>
      <c r="Q13" s="125"/>
      <c r="R13" s="183"/>
      <c r="S13" s="142"/>
      <c r="T13" s="152"/>
      <c r="U13" s="164">
        <v>700</v>
      </c>
      <c r="V13" s="165">
        <v>300</v>
      </c>
      <c r="W13" s="267">
        <v>0.308</v>
      </c>
      <c r="X13" s="166">
        <v>0.97330460000000008</v>
      </c>
      <c r="Y13" s="140"/>
      <c r="Z13" s="140"/>
    </row>
    <row r="14" spans="1:26" ht="19.899999999999999" customHeight="1">
      <c r="A14" s="237" t="s">
        <v>106</v>
      </c>
      <c r="B14" s="244">
        <f>+B10+B13</f>
        <v>500</v>
      </c>
      <c r="C14" s="238" t="s">
        <v>0</v>
      </c>
      <c r="D14" s="238" t="s">
        <v>5</v>
      </c>
      <c r="E14" s="236"/>
      <c r="F14" s="236"/>
      <c r="G14" s="236"/>
      <c r="H14" s="236"/>
      <c r="I14" s="438" t="s">
        <v>6</v>
      </c>
      <c r="J14" s="438"/>
      <c r="K14" s="438"/>
      <c r="L14" s="308">
        <f>+(B6+B7)/N13</f>
        <v>0.51830936111073445</v>
      </c>
      <c r="M14" s="18"/>
      <c r="N14" s="450" t="s">
        <v>2178</v>
      </c>
      <c r="O14" s="450"/>
      <c r="P14" s="450"/>
      <c r="Q14" s="450"/>
      <c r="R14" s="183"/>
      <c r="S14" s="143"/>
      <c r="T14" s="152"/>
      <c r="U14" s="164">
        <v>650</v>
      </c>
      <c r="V14" s="165">
        <v>350</v>
      </c>
      <c r="W14" s="267">
        <v>0.36</v>
      </c>
      <c r="X14" s="166">
        <v>0.96966587000000004</v>
      </c>
      <c r="Y14" s="140"/>
      <c r="Z14" s="140"/>
    </row>
    <row r="15" spans="1:26" ht="19.899999999999999" customHeight="1">
      <c r="A15" s="237" t="s">
        <v>15</v>
      </c>
      <c r="B15" s="244">
        <f>+B6+B7</f>
        <v>500</v>
      </c>
      <c r="C15" s="238" t="s">
        <v>0</v>
      </c>
      <c r="D15" s="277" t="s">
        <v>2157</v>
      </c>
      <c r="E15" s="43"/>
      <c r="F15" s="43"/>
      <c r="G15" s="43"/>
      <c r="H15" s="43"/>
      <c r="I15" s="257"/>
      <c r="J15" s="257"/>
      <c r="K15" s="447" t="str">
        <f>IF(L14&gt;=22%,"Sufficient with alcohol",IF(L14&lt;22%,"Not enough alcohol. Add more"))</f>
        <v>Sufficient with alcohol</v>
      </c>
      <c r="L15" s="447"/>
      <c r="M15" s="447"/>
      <c r="N15" s="266" t="s">
        <v>2134</v>
      </c>
      <c r="O15" s="18"/>
      <c r="P15" s="170"/>
      <c r="Q15" s="18"/>
      <c r="R15" s="35"/>
      <c r="S15" s="138"/>
      <c r="T15" s="152"/>
      <c r="U15" s="164">
        <v>600</v>
      </c>
      <c r="V15" s="165">
        <v>400</v>
      </c>
      <c r="W15" s="267">
        <v>0.41</v>
      </c>
      <c r="X15" s="166">
        <v>0.96705556000000004</v>
      </c>
      <c r="Y15" s="140"/>
      <c r="Z15" s="140"/>
    </row>
    <row r="16" spans="1:26" ht="19.899999999999999" customHeight="1">
      <c r="A16" s="237" t="s">
        <v>16</v>
      </c>
      <c r="B16" s="245">
        <f>SUM(B14:B15)*N12</f>
        <v>964.67484000000002</v>
      </c>
      <c r="C16" s="238" t="s">
        <v>0</v>
      </c>
      <c r="D16" s="43"/>
      <c r="E16" s="43"/>
      <c r="F16" s="43"/>
      <c r="G16" s="43"/>
      <c r="H16" s="43"/>
      <c r="I16" s="43"/>
      <c r="J16" s="43"/>
      <c r="K16" s="43"/>
      <c r="L16" s="43"/>
      <c r="M16" s="124"/>
      <c r="N16" s="18"/>
      <c r="O16" s="18"/>
      <c r="P16" s="18"/>
      <c r="Q16" s="124"/>
      <c r="R16" s="35"/>
      <c r="S16" s="138"/>
      <c r="T16" s="152"/>
      <c r="U16" s="164">
        <v>550</v>
      </c>
      <c r="V16" s="165">
        <v>450</v>
      </c>
      <c r="W16" s="267">
        <v>0.46500000000000002</v>
      </c>
      <c r="X16" s="166">
        <v>0.96540198999999993</v>
      </c>
      <c r="Y16" s="140"/>
      <c r="Z16" s="140"/>
    </row>
    <row r="17" spans="1:27" ht="19.899999999999999" customHeight="1">
      <c r="A17" s="237" t="s">
        <v>17</v>
      </c>
      <c r="B17" s="244">
        <f>+D11</f>
        <v>0</v>
      </c>
      <c r="C17" s="238" t="s">
        <v>1</v>
      </c>
      <c r="D17" s="235" t="s">
        <v>2136</v>
      </c>
      <c r="E17" s="235"/>
      <c r="F17" s="235"/>
      <c r="G17" s="235" t="s">
        <v>2137</v>
      </c>
      <c r="H17" s="235"/>
      <c r="I17" s="179"/>
      <c r="J17" s="179"/>
      <c r="K17" s="260">
        <f>K18/N13</f>
        <v>0.92725544702710394</v>
      </c>
      <c r="L17" s="261" t="s">
        <v>46</v>
      </c>
      <c r="M17" s="124"/>
      <c r="N17" s="176" t="s">
        <v>2135</v>
      </c>
      <c r="O17" s="175"/>
      <c r="P17" s="178">
        <v>1</v>
      </c>
      <c r="Q17" s="124"/>
      <c r="R17" s="35"/>
      <c r="S17" s="138"/>
      <c r="T17" s="225">
        <v>0.96467480000000005</v>
      </c>
      <c r="U17" s="159">
        <v>500</v>
      </c>
      <c r="V17" s="153">
        <v>500</v>
      </c>
      <c r="W17" s="268">
        <v>0.51700000000000002</v>
      </c>
      <c r="X17" s="160">
        <v>0.96467484000000003</v>
      </c>
      <c r="Y17" s="140"/>
      <c r="Z17" s="140"/>
    </row>
    <row r="18" spans="1:27" ht="19.899999999999999" customHeight="1">
      <c r="A18" s="48" t="s">
        <v>2154</v>
      </c>
      <c r="B18" s="246">
        <v>0.78900000000000003</v>
      </c>
      <c r="C18" s="238" t="s">
        <v>26</v>
      </c>
      <c r="D18" s="262" t="s">
        <v>27</v>
      </c>
      <c r="E18" s="263">
        <f>B18*B15</f>
        <v>394.5</v>
      </c>
      <c r="F18" s="444" t="s">
        <v>28</v>
      </c>
      <c r="G18" s="445"/>
      <c r="H18" s="263">
        <f>1*B10</f>
        <v>500</v>
      </c>
      <c r="I18" s="444" t="s">
        <v>29</v>
      </c>
      <c r="J18" s="445"/>
      <c r="K18" s="264">
        <f>E18+H18</f>
        <v>894.5</v>
      </c>
      <c r="L18" s="265" t="s">
        <v>1</v>
      </c>
      <c r="M18" s="36"/>
      <c r="N18" s="176" t="s">
        <v>2134</v>
      </c>
      <c r="O18" s="175"/>
      <c r="P18" s="171">
        <f>+T7</f>
        <v>0.96467484000000003</v>
      </c>
      <c r="Q18" s="18"/>
      <c r="R18" s="37"/>
      <c r="S18" s="140"/>
      <c r="T18" s="152" t="s">
        <v>2133</v>
      </c>
      <c r="U18" s="164">
        <v>450</v>
      </c>
      <c r="V18" s="165">
        <v>550</v>
      </c>
      <c r="W18" s="267">
        <v>0.56999999999999995</v>
      </c>
      <c r="X18" s="166">
        <v>0.96464441000000001</v>
      </c>
      <c r="Y18" s="140"/>
      <c r="Z18" s="140"/>
    </row>
    <row r="19" spans="1:27" ht="19.899999999999999" customHeight="1">
      <c r="A19" s="240" t="s">
        <v>2136</v>
      </c>
      <c r="B19" s="247">
        <f>+Frys!C3</f>
        <v>0.92500000000000004</v>
      </c>
      <c r="C19" s="238" t="s">
        <v>26</v>
      </c>
      <c r="D19" s="18"/>
      <c r="E19" s="38"/>
      <c r="F19" s="36"/>
      <c r="G19" s="18"/>
      <c r="H19" s="39"/>
      <c r="I19" s="36"/>
      <c r="J19" s="36"/>
      <c r="K19" s="40"/>
      <c r="L19" s="41"/>
      <c r="M19" s="36"/>
      <c r="N19" s="18"/>
      <c r="O19" s="18"/>
      <c r="P19" s="18"/>
      <c r="Q19" s="18"/>
      <c r="R19" s="37"/>
      <c r="S19" s="140"/>
      <c r="T19" s="152">
        <f>+Frys!C3</f>
        <v>0.92500000000000004</v>
      </c>
      <c r="U19" s="164">
        <v>400</v>
      </c>
      <c r="V19" s="165">
        <v>600</v>
      </c>
      <c r="W19" s="267">
        <v>0.62</v>
      </c>
      <c r="X19" s="166">
        <v>0.96530488999999997</v>
      </c>
      <c r="Y19" s="140"/>
      <c r="Z19" s="140"/>
    </row>
    <row r="20" spans="1:27" ht="19.899999999999999" customHeight="1">
      <c r="A20" s="248" t="s">
        <v>70</v>
      </c>
      <c r="B20" s="249">
        <f>(E18/K18)*100</f>
        <v>44.102850754611516</v>
      </c>
      <c r="C20" s="238" t="s">
        <v>12</v>
      </c>
      <c r="D20" s="18"/>
      <c r="E20" s="18"/>
      <c r="F20" s="18"/>
      <c r="G20" s="18"/>
      <c r="H20" s="18"/>
      <c r="I20" s="18"/>
      <c r="J20" s="36"/>
      <c r="K20" s="18"/>
      <c r="L20" s="18"/>
      <c r="M20" s="124"/>
      <c r="N20" s="124"/>
      <c r="O20" s="180"/>
      <c r="P20" s="180"/>
      <c r="Q20" s="124"/>
      <c r="R20" s="35"/>
      <c r="S20" s="138"/>
      <c r="T20" s="152"/>
      <c r="U20" s="164">
        <v>350</v>
      </c>
      <c r="V20" s="165">
        <v>650</v>
      </c>
      <c r="W20" s="267">
        <v>0.67200000000000004</v>
      </c>
      <c r="X20" s="166">
        <v>0.96653431999999995</v>
      </c>
      <c r="Y20" s="140"/>
      <c r="Z20" s="140"/>
    </row>
    <row r="21" spans="1:27" ht="19.899999999999999" customHeight="1">
      <c r="A21" s="248" t="s">
        <v>71</v>
      </c>
      <c r="B21" s="249">
        <f>E18/12</f>
        <v>32.875</v>
      </c>
      <c r="C21" s="238" t="s">
        <v>35</v>
      </c>
      <c r="D21" s="18"/>
      <c r="E21" s="18"/>
      <c r="F21" s="18"/>
      <c r="G21" s="18"/>
      <c r="H21" s="18"/>
      <c r="I21" s="18"/>
      <c r="J21" s="18"/>
      <c r="K21" s="18"/>
      <c r="L21" s="18"/>
      <c r="M21" s="36"/>
      <c r="N21" s="232"/>
      <c r="O21" s="257"/>
      <c r="P21" s="257"/>
      <c r="Q21" s="258"/>
      <c r="R21" s="259"/>
      <c r="S21" s="138"/>
      <c r="T21" s="152"/>
      <c r="U21" s="164">
        <v>300</v>
      </c>
      <c r="V21" s="165">
        <v>700</v>
      </c>
      <c r="W21" s="267">
        <v>0.72199999999999998</v>
      </c>
      <c r="X21" s="166">
        <v>0.96837474999999995</v>
      </c>
      <c r="Y21" s="140"/>
      <c r="Z21" s="140"/>
    </row>
    <row r="22" spans="1:27" ht="19.899999999999999" customHeight="1">
      <c r="A22" s="248" t="s">
        <v>53</v>
      </c>
      <c r="B22" s="249">
        <f>+Frys!C8</f>
        <v>-33</v>
      </c>
      <c r="C22" s="238" t="s">
        <v>2153</v>
      </c>
      <c r="D22" s="232" t="s">
        <v>25</v>
      </c>
      <c r="E22" s="40"/>
      <c r="F22" s="36"/>
      <c r="G22" s="300" t="s">
        <v>24</v>
      </c>
      <c r="H22" s="40"/>
      <c r="I22" s="36"/>
      <c r="J22" s="36"/>
      <c r="K22" s="40"/>
      <c r="L22" s="41"/>
      <c r="M22" s="36"/>
      <c r="N22" s="257" t="s">
        <v>2184</v>
      </c>
      <c r="O22" s="257"/>
      <c r="P22" s="257"/>
      <c r="Q22" s="236"/>
      <c r="R22" s="259"/>
      <c r="S22" s="138"/>
      <c r="T22" s="152"/>
      <c r="U22" s="164">
        <v>250</v>
      </c>
      <c r="V22" s="165">
        <v>750</v>
      </c>
      <c r="W22" s="267">
        <v>0.77200000000000002</v>
      </c>
      <c r="X22" s="166">
        <v>0.97084581000000003</v>
      </c>
      <c r="Y22" s="140"/>
      <c r="Z22" s="140"/>
    </row>
    <row r="23" spans="1:27" ht="19.899999999999999" customHeight="1">
      <c r="A23" s="239" t="s">
        <v>2138</v>
      </c>
      <c r="B23" s="240" t="s">
        <v>2140</v>
      </c>
      <c r="C23" s="238"/>
      <c r="D23" s="290" t="s">
        <v>2195</v>
      </c>
      <c r="E23" s="18"/>
      <c r="F23" s="18"/>
      <c r="G23" s="300" t="s">
        <v>23</v>
      </c>
      <c r="H23" s="18"/>
      <c r="I23" s="18"/>
      <c r="J23" s="18"/>
      <c r="K23" s="18"/>
      <c r="L23" s="18"/>
      <c r="M23" s="36"/>
      <c r="N23" s="232" t="s">
        <v>2159</v>
      </c>
      <c r="O23" s="43"/>
      <c r="P23" s="279">
        <v>100</v>
      </c>
      <c r="Q23" s="448" t="s">
        <v>2160</v>
      </c>
      <c r="R23" s="449"/>
      <c r="S23" s="138"/>
      <c r="T23" s="152"/>
      <c r="U23" s="164">
        <v>200</v>
      </c>
      <c r="V23" s="165">
        <v>800</v>
      </c>
      <c r="W23" s="267">
        <v>0.82</v>
      </c>
      <c r="X23" s="166">
        <v>0.97403719999999994</v>
      </c>
      <c r="Y23" s="140"/>
      <c r="Z23" s="140"/>
    </row>
    <row r="24" spans="1:27" ht="19.899999999999999" customHeight="1">
      <c r="A24" s="239" t="s">
        <v>2139</v>
      </c>
      <c r="B24" s="241" t="s">
        <v>2141</v>
      </c>
      <c r="C24" s="238"/>
      <c r="D24" s="232" t="s">
        <v>67</v>
      </c>
      <c r="E24" s="40"/>
      <c r="F24" s="36"/>
      <c r="G24" s="300" t="s">
        <v>107</v>
      </c>
      <c r="H24" s="40"/>
      <c r="I24" s="36"/>
      <c r="J24" s="36"/>
      <c r="K24" s="40"/>
      <c r="L24" s="41"/>
      <c r="M24" s="36"/>
      <c r="N24" s="232" t="s">
        <v>76</v>
      </c>
      <c r="O24" s="305" t="s">
        <v>2182</v>
      </c>
      <c r="P24" s="72">
        <f>B17/(N13/1000)</f>
        <v>0</v>
      </c>
      <c r="Q24" s="233" t="s">
        <v>2200</v>
      </c>
      <c r="R24" s="259"/>
      <c r="S24" s="138"/>
      <c r="T24" s="152"/>
      <c r="U24" s="164">
        <v>150</v>
      </c>
      <c r="V24" s="165">
        <v>850</v>
      </c>
      <c r="W24" s="267">
        <v>0.86899999999999999</v>
      </c>
      <c r="X24" s="166">
        <v>0.97804796999999999</v>
      </c>
      <c r="Y24" s="140"/>
      <c r="Z24" s="140"/>
    </row>
    <row r="25" spans="1:27" ht="19.899999999999999" customHeight="1">
      <c r="A25" s="42"/>
      <c r="B25" s="44"/>
      <c r="C25" s="18"/>
      <c r="D25" s="290" t="s">
        <v>2179</v>
      </c>
      <c r="E25" s="18"/>
      <c r="F25" s="18"/>
      <c r="G25" s="301" t="s">
        <v>65</v>
      </c>
      <c r="H25" s="18"/>
      <c r="I25" s="18"/>
      <c r="J25" s="18"/>
      <c r="K25" s="18"/>
      <c r="L25" s="18"/>
      <c r="M25" s="36"/>
      <c r="N25" s="234" t="s">
        <v>2158</v>
      </c>
      <c r="O25" s="305" t="s">
        <v>2183</v>
      </c>
      <c r="P25" s="71">
        <f>100-P24</f>
        <v>100</v>
      </c>
      <c r="Q25" s="258" t="s">
        <v>2200</v>
      </c>
      <c r="R25" s="259"/>
      <c r="S25" s="138"/>
      <c r="T25" s="152"/>
      <c r="U25" s="164">
        <v>100</v>
      </c>
      <c r="V25" s="165">
        <v>900</v>
      </c>
      <c r="W25" s="267">
        <v>0.91500000000000004</v>
      </c>
      <c r="X25" s="166">
        <v>0.98321257000000006</v>
      </c>
      <c r="Y25" s="140"/>
      <c r="Z25" s="140"/>
    </row>
    <row r="26" spans="1:27" ht="19.899999999999999" customHeight="1">
      <c r="A26" s="42"/>
      <c r="B26" s="44"/>
      <c r="C26" s="18"/>
      <c r="D26" s="234" t="s">
        <v>68</v>
      </c>
      <c r="E26" s="40"/>
      <c r="F26" s="36"/>
      <c r="G26" s="300" t="s">
        <v>34</v>
      </c>
      <c r="H26" s="40"/>
      <c r="I26" s="36"/>
      <c r="J26" s="36"/>
      <c r="K26" s="40"/>
      <c r="L26" s="41"/>
      <c r="M26" s="36"/>
      <c r="N26" s="234" t="s">
        <v>2185</v>
      </c>
      <c r="O26" s="36"/>
      <c r="P26" s="36"/>
      <c r="Q26" s="258"/>
      <c r="R26" s="259"/>
      <c r="S26" s="138"/>
      <c r="T26" s="152"/>
      <c r="U26" s="164">
        <v>50</v>
      </c>
      <c r="V26" s="165">
        <v>950</v>
      </c>
      <c r="W26" s="267">
        <v>0.95799999999999996</v>
      </c>
      <c r="X26" s="166">
        <v>0.99017085999999999</v>
      </c>
      <c r="Y26" s="140"/>
      <c r="Z26" s="140"/>
    </row>
    <row r="27" spans="1:27" ht="19.899999999999999" customHeight="1" thickBot="1">
      <c r="A27" s="42"/>
      <c r="B27" s="44"/>
      <c r="C27" s="18"/>
      <c r="D27" s="290" t="s">
        <v>2199</v>
      </c>
      <c r="E27" s="40"/>
      <c r="F27" s="36"/>
      <c r="G27" s="301" t="s">
        <v>108</v>
      </c>
      <c r="H27" s="40"/>
      <c r="I27" s="36"/>
      <c r="J27" s="36"/>
      <c r="K27" s="40"/>
      <c r="L27" s="41"/>
      <c r="M27" s="36"/>
      <c r="N27" s="170" t="s">
        <v>2186</v>
      </c>
      <c r="O27" s="170"/>
      <c r="P27" s="170"/>
      <c r="Q27" s="258"/>
      <c r="R27" s="259"/>
      <c r="S27" s="138"/>
      <c r="T27" s="152"/>
      <c r="U27" s="167">
        <v>0</v>
      </c>
      <c r="V27" s="168">
        <v>1000</v>
      </c>
      <c r="W27" s="269">
        <v>1</v>
      </c>
      <c r="X27" s="169">
        <v>1</v>
      </c>
      <c r="Y27" s="140"/>
      <c r="Z27" s="140"/>
    </row>
    <row r="28" spans="1:27" ht="19.899999999999999" customHeight="1" thickBot="1">
      <c r="A28" s="42"/>
      <c r="B28" s="44"/>
      <c r="C28" s="18"/>
      <c r="D28" s="234" t="s">
        <v>2142</v>
      </c>
      <c r="E28" s="40"/>
      <c r="F28" s="36"/>
      <c r="G28" s="301" t="s">
        <v>110</v>
      </c>
      <c r="H28" s="40"/>
      <c r="I28" s="36"/>
      <c r="J28" s="36"/>
      <c r="K28" s="40"/>
      <c r="L28" s="41"/>
      <c r="M28" s="36"/>
      <c r="N28" s="18"/>
      <c r="O28" s="18"/>
      <c r="P28" s="18"/>
      <c r="Q28" s="36"/>
      <c r="R28" s="37"/>
      <c r="S28" s="138"/>
      <c r="T28" s="172"/>
      <c r="U28" s="172"/>
      <c r="V28" s="172"/>
      <c r="W28" s="173"/>
      <c r="X28" s="174"/>
      <c r="Y28" s="140"/>
      <c r="Z28" s="140"/>
      <c r="AA28" s="110"/>
    </row>
    <row r="29" spans="1:27" ht="18.95" customHeight="1" thickBot="1">
      <c r="A29" s="223" t="s">
        <v>2</v>
      </c>
      <c r="B29" s="46"/>
      <c r="C29" s="46"/>
      <c r="D29" s="47"/>
      <c r="E29" s="47"/>
      <c r="F29" s="47"/>
      <c r="G29" s="47"/>
      <c r="H29" s="47"/>
      <c r="I29" s="47"/>
      <c r="J29" s="47"/>
      <c r="K29" s="47"/>
      <c r="L29" s="47"/>
      <c r="M29" s="47"/>
      <c r="N29" s="47"/>
      <c r="O29" s="47"/>
      <c r="P29" s="47"/>
      <c r="Q29" s="435" t="s">
        <v>7</v>
      </c>
      <c r="R29" s="436"/>
      <c r="S29" s="138"/>
      <c r="T29" s="172"/>
      <c r="U29" s="271" t="str">
        <f t="shared" ref="U29:V31" si="2">+B3</f>
        <v>ml</v>
      </c>
      <c r="V29" s="272" t="str">
        <f t="shared" si="2"/>
        <v>%</v>
      </c>
      <c r="W29" s="226"/>
      <c r="X29" s="139"/>
      <c r="Y29" s="140"/>
      <c r="Z29" s="140"/>
      <c r="AA29" s="110"/>
    </row>
    <row r="30" spans="1:27" ht="18.95" customHeight="1">
      <c r="A30" s="293" t="s">
        <v>18</v>
      </c>
      <c r="B30" s="18"/>
      <c r="C30" s="18"/>
      <c r="D30" s="18"/>
      <c r="E30" s="18"/>
      <c r="F30" s="18"/>
      <c r="G30" s="18"/>
      <c r="H30" s="18"/>
      <c r="I30" s="18"/>
      <c r="J30" s="18"/>
      <c r="K30" s="18"/>
      <c r="L30" s="18"/>
      <c r="M30" s="18"/>
      <c r="N30" s="18"/>
      <c r="O30" s="18"/>
      <c r="P30" s="18"/>
      <c r="Q30" s="18"/>
      <c r="R30" s="15"/>
      <c r="S30" s="138"/>
      <c r="T30" s="172"/>
      <c r="U30" s="273">
        <f t="shared" si="2"/>
        <v>500</v>
      </c>
      <c r="V30" s="274">
        <f t="shared" si="2"/>
        <v>1</v>
      </c>
      <c r="W30" s="226"/>
      <c r="X30" s="139"/>
      <c r="Y30" s="140"/>
      <c r="Z30" s="140"/>
      <c r="AA30" s="110"/>
    </row>
    <row r="31" spans="1:27" ht="18.95" customHeight="1">
      <c r="A31" s="293" t="s">
        <v>55</v>
      </c>
      <c r="B31" s="18"/>
      <c r="C31" s="18"/>
      <c r="D31" s="18"/>
      <c r="E31" s="18"/>
      <c r="F31" s="18"/>
      <c r="G31" s="18"/>
      <c r="H31" s="18"/>
      <c r="I31" s="18"/>
      <c r="J31" s="18"/>
      <c r="K31" s="18"/>
      <c r="L31" s="18"/>
      <c r="M31" s="18"/>
      <c r="N31" s="18"/>
      <c r="O31" s="18"/>
      <c r="P31" s="18"/>
      <c r="Q31" s="18"/>
      <c r="R31" s="15"/>
      <c r="S31" s="138"/>
      <c r="T31" s="145"/>
      <c r="U31" s="273">
        <f t="shared" si="2"/>
        <v>500</v>
      </c>
      <c r="V31" s="274">
        <f t="shared" si="2"/>
        <v>0</v>
      </c>
      <c r="W31" s="227"/>
      <c r="X31" s="115"/>
      <c r="Y31" s="140"/>
      <c r="Z31" s="140"/>
      <c r="AA31" s="110"/>
    </row>
    <row r="32" spans="1:27" ht="18.95" customHeight="1" thickBot="1">
      <c r="A32" s="293" t="s">
        <v>19</v>
      </c>
      <c r="B32" s="18"/>
      <c r="C32" s="18"/>
      <c r="D32" s="18"/>
      <c r="E32" s="18"/>
      <c r="F32" s="18"/>
      <c r="G32" s="18"/>
      <c r="H32" s="18"/>
      <c r="I32" s="18"/>
      <c r="J32" s="18"/>
      <c r="K32" s="18"/>
      <c r="L32" s="18"/>
      <c r="M32" s="18"/>
      <c r="N32" s="18"/>
      <c r="O32" s="49"/>
      <c r="P32" s="18"/>
      <c r="Q32" s="18"/>
      <c r="R32" s="15"/>
      <c r="S32" s="138"/>
      <c r="T32" s="145"/>
      <c r="U32" s="275">
        <f>SUM(U30:U31)*T17</f>
        <v>964.6748</v>
      </c>
      <c r="V32" s="276">
        <f>+(B6+B7)/U32</f>
        <v>0.51830938260230286</v>
      </c>
      <c r="W32" s="227"/>
      <c r="X32" s="115"/>
      <c r="Y32" s="140"/>
      <c r="Z32" s="140"/>
      <c r="AA32" s="110"/>
    </row>
    <row r="33" spans="1:27" ht="18.95" customHeight="1">
      <c r="A33" s="293" t="s">
        <v>20</v>
      </c>
      <c r="B33" s="18"/>
      <c r="C33" s="18"/>
      <c r="D33" s="18"/>
      <c r="E33" s="18"/>
      <c r="F33" s="18"/>
      <c r="G33" s="18"/>
      <c r="H33" s="18"/>
      <c r="I33" s="18"/>
      <c r="J33" s="18"/>
      <c r="K33" s="18"/>
      <c r="L33" s="18"/>
      <c r="M33" s="18"/>
      <c r="N33" s="18"/>
      <c r="O33" s="50"/>
      <c r="P33" s="18"/>
      <c r="Q33" s="18"/>
      <c r="R33" s="15"/>
      <c r="S33" s="138"/>
      <c r="T33" s="145"/>
      <c r="U33" s="228"/>
      <c r="V33" s="229"/>
      <c r="W33" s="227"/>
      <c r="X33" s="115"/>
      <c r="Y33" s="13"/>
      <c r="Z33" s="140"/>
      <c r="AA33" s="110"/>
    </row>
    <row r="34" spans="1:27" ht="18.95" customHeight="1">
      <c r="A34" s="293" t="s">
        <v>2196</v>
      </c>
      <c r="B34" s="18"/>
      <c r="C34" s="18"/>
      <c r="D34" s="18"/>
      <c r="E34" s="18"/>
      <c r="F34" s="18"/>
      <c r="G34" s="18"/>
      <c r="H34" s="18"/>
      <c r="I34" s="18"/>
      <c r="J34" s="295" t="s">
        <v>22</v>
      </c>
      <c r="K34" s="18"/>
      <c r="L34" s="18"/>
      <c r="M34" s="18"/>
      <c r="N34" s="18"/>
      <c r="O34" s="51"/>
      <c r="P34" s="18"/>
      <c r="Q34" s="18"/>
      <c r="R34" s="15"/>
      <c r="S34" s="138"/>
      <c r="T34" s="145"/>
      <c r="U34" s="228"/>
      <c r="V34" s="229"/>
      <c r="W34" s="227"/>
      <c r="X34" s="115"/>
      <c r="Y34" s="140"/>
      <c r="Z34" s="140"/>
      <c r="AA34" s="110"/>
    </row>
    <row r="35" spans="1:27" ht="18.95" customHeight="1">
      <c r="A35" s="293" t="s">
        <v>2197</v>
      </c>
      <c r="B35" s="18"/>
      <c r="C35" s="18"/>
      <c r="D35" s="18"/>
      <c r="E35" s="18"/>
      <c r="F35" s="18"/>
      <c r="G35" s="18"/>
      <c r="H35" s="18"/>
      <c r="I35" s="18"/>
      <c r="J35" s="18"/>
      <c r="K35" s="18"/>
      <c r="L35" s="18"/>
      <c r="M35" s="18"/>
      <c r="N35" s="18"/>
      <c r="O35" s="52"/>
      <c r="P35" s="18"/>
      <c r="Q35" s="18"/>
      <c r="R35" s="15"/>
      <c r="S35" s="138"/>
      <c r="T35" s="145"/>
      <c r="U35" s="140"/>
      <c r="V35" s="146"/>
      <c r="W35" s="114"/>
      <c r="X35" s="115"/>
      <c r="Y35" s="140"/>
      <c r="Z35" s="140"/>
      <c r="AA35" s="110"/>
    </row>
    <row r="36" spans="1:27" ht="18.95" customHeight="1">
      <c r="A36" s="293" t="s">
        <v>21</v>
      </c>
      <c r="B36" s="18"/>
      <c r="C36" s="18"/>
      <c r="D36" s="18"/>
      <c r="E36" s="18"/>
      <c r="F36" s="18"/>
      <c r="G36" s="18"/>
      <c r="H36" s="18"/>
      <c r="I36" s="18"/>
      <c r="J36" s="18"/>
      <c r="K36" s="18"/>
      <c r="L36" s="53"/>
      <c r="M36" s="18"/>
      <c r="N36" s="18"/>
      <c r="O36" s="54"/>
      <c r="P36" s="18"/>
      <c r="Q36" s="18"/>
      <c r="R36" s="15"/>
      <c r="S36" s="138"/>
      <c r="T36" s="140"/>
      <c r="U36" s="138"/>
      <c r="V36" s="139"/>
      <c r="W36" s="138"/>
      <c r="X36" s="113"/>
      <c r="Y36" s="13"/>
      <c r="Z36" s="13"/>
    </row>
    <row r="37" spans="1:27" ht="18.95" customHeight="1">
      <c r="A37" s="293"/>
      <c r="B37" s="18"/>
      <c r="C37" s="18"/>
      <c r="D37" s="18"/>
      <c r="E37" s="18"/>
      <c r="F37" s="18"/>
      <c r="G37" s="18"/>
      <c r="H37" s="18"/>
      <c r="I37" s="18"/>
      <c r="J37" s="18"/>
      <c r="K37" s="18"/>
      <c r="L37" s="53"/>
      <c r="M37" s="18"/>
      <c r="N37" s="54"/>
      <c r="O37" s="54"/>
      <c r="P37" s="18"/>
      <c r="Q37" s="18"/>
      <c r="R37" s="15"/>
      <c r="S37" s="13"/>
      <c r="T37" s="116"/>
      <c r="U37" s="13"/>
      <c r="V37" s="113"/>
      <c r="W37" s="13"/>
      <c r="X37" s="113"/>
      <c r="Y37" s="13"/>
      <c r="Z37" s="13"/>
    </row>
    <row r="38" spans="1:27" ht="18.95" customHeight="1">
      <c r="A38" s="293" t="s">
        <v>2187</v>
      </c>
      <c r="B38" s="18"/>
      <c r="C38" s="18"/>
      <c r="D38" s="18"/>
      <c r="E38" s="18"/>
      <c r="F38" s="18"/>
      <c r="G38" s="18"/>
      <c r="H38" s="18"/>
      <c r="I38" s="18"/>
      <c r="J38" s="18"/>
      <c r="K38" s="18"/>
      <c r="L38" s="53"/>
      <c r="M38" s="18"/>
      <c r="N38" s="54"/>
      <c r="O38" s="54"/>
      <c r="P38" s="18"/>
      <c r="Q38" s="18"/>
      <c r="R38" s="15"/>
      <c r="S38" s="13"/>
      <c r="T38" s="116"/>
      <c r="U38" s="13"/>
      <c r="V38" s="113"/>
      <c r="W38" s="13"/>
      <c r="X38" s="113"/>
      <c r="Y38" s="13"/>
      <c r="Z38" s="13"/>
    </row>
    <row r="39" spans="1:27" ht="18.95" customHeight="1">
      <c r="A39" s="293" t="s">
        <v>78</v>
      </c>
      <c r="B39" s="18"/>
      <c r="C39" s="18"/>
      <c r="D39" s="18"/>
      <c r="E39" s="18"/>
      <c r="F39" s="18"/>
      <c r="G39" s="18"/>
      <c r="H39" s="18"/>
      <c r="I39" s="18"/>
      <c r="J39" s="18"/>
      <c r="K39" s="18"/>
      <c r="L39" s="53"/>
      <c r="M39" s="18"/>
      <c r="N39" s="54"/>
      <c r="O39" s="54"/>
      <c r="P39" s="18"/>
      <c r="Q39" s="18"/>
      <c r="R39" s="15"/>
      <c r="S39" s="13"/>
      <c r="T39" s="116"/>
      <c r="U39" s="13"/>
      <c r="V39" s="113"/>
      <c r="W39" s="13"/>
      <c r="X39" s="113"/>
      <c r="Y39" s="13"/>
      <c r="Z39" s="13"/>
    </row>
    <row r="40" spans="1:27" ht="18.95" customHeight="1">
      <c r="A40" s="293" t="s">
        <v>79</v>
      </c>
      <c r="B40" s="18"/>
      <c r="C40" s="18"/>
      <c r="D40" s="18"/>
      <c r="E40" s="18"/>
      <c r="F40" s="18"/>
      <c r="G40" s="18"/>
      <c r="H40" s="18"/>
      <c r="I40" s="18"/>
      <c r="J40" s="18"/>
      <c r="K40" s="18"/>
      <c r="L40" s="53"/>
      <c r="M40" s="18"/>
      <c r="N40" s="54"/>
      <c r="O40" s="54"/>
      <c r="P40" s="18"/>
      <c r="Q40" s="18"/>
      <c r="R40" s="15"/>
      <c r="S40" s="13"/>
      <c r="T40" s="116"/>
      <c r="U40" s="13"/>
      <c r="V40" s="113"/>
      <c r="W40" s="13"/>
      <c r="X40" s="113"/>
      <c r="Y40" s="13"/>
      <c r="Z40" s="13"/>
    </row>
    <row r="41" spans="1:27" ht="18.95" customHeight="1">
      <c r="A41" s="293" t="s">
        <v>2188</v>
      </c>
      <c r="B41" s="18"/>
      <c r="C41" s="18"/>
      <c r="D41" s="18"/>
      <c r="E41" s="18"/>
      <c r="F41" s="18"/>
      <c r="G41" s="18"/>
      <c r="H41" s="18"/>
      <c r="I41" s="18"/>
      <c r="J41" s="18"/>
      <c r="K41" s="18"/>
      <c r="L41" s="53"/>
      <c r="M41" s="18"/>
      <c r="N41" s="54"/>
      <c r="O41" s="54"/>
      <c r="P41" s="18"/>
      <c r="Q41" s="18"/>
      <c r="R41" s="15"/>
      <c r="S41" s="13"/>
      <c r="T41" s="13"/>
      <c r="U41" s="13"/>
      <c r="V41" s="113"/>
      <c r="W41" s="13"/>
      <c r="X41" s="113"/>
      <c r="Y41" s="13"/>
      <c r="Z41" s="13"/>
    </row>
    <row r="42" spans="1:27" ht="18.95" customHeight="1">
      <c r="A42" s="293" t="s">
        <v>2189</v>
      </c>
      <c r="B42" s="18"/>
      <c r="C42" s="18"/>
      <c r="D42" s="18"/>
      <c r="E42" s="18"/>
      <c r="F42" s="18"/>
      <c r="G42" s="18"/>
      <c r="H42" s="18"/>
      <c r="I42" s="54"/>
      <c r="J42" s="295" t="s">
        <v>80</v>
      </c>
      <c r="K42" s="18"/>
      <c r="L42" s="53"/>
      <c r="M42" s="18"/>
      <c r="N42" s="54"/>
      <c r="O42" s="54"/>
      <c r="P42" s="18"/>
      <c r="Q42" s="18"/>
      <c r="R42" s="15"/>
      <c r="S42" s="13"/>
      <c r="T42" s="13"/>
      <c r="U42" s="13"/>
      <c r="V42" s="113"/>
      <c r="W42" s="13"/>
      <c r="X42" s="113"/>
      <c r="Y42" s="13"/>
      <c r="Z42" s="13"/>
    </row>
    <row r="43" spans="1:27" ht="18.95" customHeight="1">
      <c r="A43" s="293" t="s">
        <v>2190</v>
      </c>
      <c r="B43" s="18"/>
      <c r="C43" s="18"/>
      <c r="D43" s="18"/>
      <c r="E43" s="18"/>
      <c r="F43" s="18"/>
      <c r="G43" s="18"/>
      <c r="H43" s="18"/>
      <c r="I43" s="18"/>
      <c r="J43" s="18"/>
      <c r="K43" s="18"/>
      <c r="L43" s="53"/>
      <c r="M43" s="18"/>
      <c r="N43" s="54"/>
      <c r="O43" s="54"/>
      <c r="P43" s="18"/>
      <c r="Q43" s="18"/>
      <c r="R43" s="15"/>
      <c r="S43" s="13"/>
      <c r="T43" s="13"/>
      <c r="U43" s="13"/>
      <c r="V43" s="113"/>
      <c r="W43" s="13"/>
      <c r="X43" s="113"/>
      <c r="Y43" s="13"/>
      <c r="Z43" s="13"/>
    </row>
    <row r="44" spans="1:27" s="59" customFormat="1" ht="18.95" customHeight="1">
      <c r="A44" s="294" t="s">
        <v>77</v>
      </c>
      <c r="B44" s="55"/>
      <c r="C44" s="55"/>
      <c r="D44" s="55"/>
      <c r="E44" s="55"/>
      <c r="F44" s="56"/>
      <c r="G44" s="55"/>
      <c r="H44" s="55"/>
      <c r="I44" s="55"/>
      <c r="J44" s="55"/>
      <c r="K44" s="55"/>
      <c r="L44" s="55"/>
      <c r="M44" s="55"/>
      <c r="N44" s="55"/>
      <c r="O44" s="55"/>
      <c r="P44" s="55"/>
      <c r="Q44" s="55"/>
      <c r="R44" s="57"/>
      <c r="S44" s="58"/>
      <c r="T44" s="58"/>
      <c r="U44" s="58"/>
      <c r="V44" s="117"/>
      <c r="W44" s="58"/>
      <c r="X44" s="117"/>
      <c r="Y44" s="58"/>
      <c r="Z44" s="58"/>
    </row>
    <row r="45" spans="1:27" ht="18.95" customHeight="1" thickBot="1">
      <c r="A45" s="45"/>
      <c r="B45" s="46"/>
      <c r="C45" s="46"/>
      <c r="D45" s="46"/>
      <c r="E45" s="46"/>
      <c r="F45" s="46"/>
      <c r="G45" s="46"/>
      <c r="H45" s="46"/>
      <c r="I45" s="46"/>
      <c r="J45" s="46"/>
      <c r="K45" s="46"/>
      <c r="L45" s="46"/>
      <c r="M45" s="46"/>
      <c r="N45" s="46"/>
      <c r="O45" s="46"/>
      <c r="P45" s="46"/>
      <c r="Q45" s="46"/>
      <c r="R45" s="60"/>
      <c r="S45" s="13"/>
      <c r="T45" s="13"/>
      <c r="U45" s="13"/>
      <c r="V45" s="113"/>
      <c r="W45" s="13"/>
      <c r="X45" s="113"/>
      <c r="Y45" s="13"/>
      <c r="Z45" s="13"/>
    </row>
    <row r="46" spans="1:27">
      <c r="A46" s="43"/>
      <c r="B46" s="43"/>
      <c r="C46" s="43"/>
      <c r="D46" s="43"/>
      <c r="E46" s="43"/>
      <c r="F46" s="43"/>
      <c r="G46" s="43"/>
      <c r="H46" s="43"/>
      <c r="I46" s="43"/>
      <c r="J46" s="43"/>
      <c r="K46" s="43"/>
      <c r="L46" s="43"/>
      <c r="M46" s="43"/>
      <c r="N46" s="43"/>
      <c r="O46" s="43"/>
      <c r="P46" s="43"/>
      <c r="Q46" s="43"/>
      <c r="R46" s="43"/>
      <c r="S46" s="43"/>
      <c r="T46" s="43"/>
      <c r="U46" s="43"/>
      <c r="V46" s="118"/>
      <c r="W46" s="43"/>
      <c r="X46" s="118"/>
      <c r="Y46" s="43"/>
      <c r="Z46" s="43"/>
    </row>
    <row r="47" spans="1:27">
      <c r="A47" s="43"/>
      <c r="B47" s="155"/>
      <c r="C47" s="155"/>
      <c r="D47" s="155"/>
      <c r="E47" s="155"/>
      <c r="F47" s="155"/>
      <c r="G47" s="43"/>
      <c r="H47" s="43"/>
      <c r="I47" s="43"/>
      <c r="J47" s="43"/>
      <c r="K47" s="43"/>
      <c r="L47" s="43"/>
      <c r="M47" s="43"/>
      <c r="N47" s="43"/>
      <c r="O47" s="43"/>
      <c r="P47" s="43"/>
      <c r="Q47" s="43"/>
      <c r="R47" s="43"/>
      <c r="S47" s="43"/>
      <c r="T47" s="43"/>
      <c r="U47" s="43"/>
      <c r="V47" s="118"/>
      <c r="W47" s="43"/>
      <c r="X47" s="118"/>
      <c r="Y47" s="43"/>
      <c r="Z47" s="43"/>
    </row>
    <row r="48" spans="1:27" ht="18.75">
      <c r="A48" s="291" t="s">
        <v>85</v>
      </c>
      <c r="B48" s="155"/>
      <c r="C48" s="156"/>
      <c r="D48" s="156"/>
      <c r="E48" s="156"/>
      <c r="F48" s="155"/>
      <c r="G48" s="43"/>
      <c r="H48" s="43"/>
      <c r="I48" s="43"/>
      <c r="J48" s="43"/>
      <c r="K48" s="43"/>
      <c r="L48" s="43"/>
      <c r="M48" s="43"/>
      <c r="N48" s="43"/>
      <c r="O48" s="43"/>
      <c r="P48" s="43"/>
      <c r="Q48" s="43"/>
      <c r="R48" s="43"/>
      <c r="S48" s="43"/>
      <c r="T48" s="43"/>
      <c r="U48" s="43"/>
      <c r="V48" s="118"/>
      <c r="W48" s="43"/>
      <c r="X48" s="118"/>
      <c r="Y48" s="43"/>
      <c r="Z48" s="43"/>
    </row>
    <row r="49" spans="1:26" ht="18.75">
      <c r="A49" s="291" t="s">
        <v>2161</v>
      </c>
      <c r="B49" s="155"/>
      <c r="C49" s="156"/>
      <c r="D49" s="156"/>
      <c r="E49" s="156"/>
      <c r="F49" s="155"/>
      <c r="G49" s="43"/>
      <c r="H49" s="43"/>
      <c r="I49" s="43"/>
      <c r="J49" s="43"/>
      <c r="K49" s="43"/>
      <c r="L49" s="43"/>
      <c r="M49" s="43"/>
      <c r="N49" s="43"/>
      <c r="O49" s="43"/>
      <c r="P49" s="43"/>
      <c r="Q49" s="43"/>
      <c r="R49" s="43"/>
      <c r="S49" s="43"/>
      <c r="T49" s="43"/>
      <c r="U49" s="43"/>
      <c r="V49" s="118"/>
      <c r="W49" s="43"/>
      <c r="X49" s="118"/>
      <c r="Y49" s="43"/>
      <c r="Z49" s="43"/>
    </row>
    <row r="50" spans="1:26" ht="18.75">
      <c r="A50" s="291" t="s">
        <v>82</v>
      </c>
      <c r="B50" s="155"/>
      <c r="C50" s="155"/>
      <c r="D50" s="155"/>
      <c r="E50" s="155"/>
      <c r="F50" s="155"/>
      <c r="G50" s="43"/>
      <c r="H50" s="43"/>
      <c r="I50" s="43"/>
      <c r="J50" s="43"/>
      <c r="K50" s="43"/>
      <c r="L50" s="43"/>
      <c r="M50" s="43"/>
      <c r="N50" s="43"/>
      <c r="O50" s="43"/>
      <c r="P50" s="43"/>
      <c r="Q50" s="43"/>
      <c r="R50" s="43"/>
      <c r="S50" s="43"/>
      <c r="T50" s="43"/>
      <c r="U50" s="43"/>
      <c r="V50" s="118"/>
      <c r="W50" s="43"/>
      <c r="X50" s="118"/>
      <c r="Y50" s="43"/>
      <c r="Z50" s="43"/>
    </row>
    <row r="51" spans="1:26" ht="18.75">
      <c r="A51" s="291" t="s">
        <v>2162</v>
      </c>
      <c r="B51" s="43"/>
      <c r="C51" s="43"/>
      <c r="D51" s="43"/>
      <c r="E51" s="43"/>
      <c r="F51" s="43"/>
      <c r="G51" s="43"/>
      <c r="H51" s="43"/>
      <c r="I51" s="43"/>
      <c r="J51" s="43"/>
      <c r="K51" s="43"/>
      <c r="L51" s="43"/>
      <c r="M51" s="43"/>
      <c r="N51" s="43"/>
      <c r="O51" s="43"/>
      <c r="P51" s="43"/>
      <c r="Q51" s="43"/>
      <c r="R51" s="43"/>
      <c r="S51" s="43"/>
      <c r="T51" s="43"/>
      <c r="U51" s="43"/>
      <c r="V51" s="118"/>
      <c r="W51" s="43"/>
      <c r="X51" s="118"/>
      <c r="Y51" s="43"/>
      <c r="Z51" s="43"/>
    </row>
    <row r="52" spans="1:26" ht="18.75">
      <c r="A52" s="291" t="s">
        <v>2163</v>
      </c>
      <c r="B52" s="43"/>
      <c r="C52" s="43"/>
      <c r="D52" s="43"/>
      <c r="E52" s="43"/>
      <c r="F52" s="43"/>
      <c r="G52" s="43"/>
      <c r="H52" s="43"/>
      <c r="I52" s="43"/>
      <c r="J52" s="43"/>
      <c r="K52" s="43"/>
      <c r="L52" s="43"/>
      <c r="M52" s="43"/>
      <c r="N52" s="43"/>
      <c r="O52" s="43"/>
      <c r="P52" s="43"/>
      <c r="Q52" s="43"/>
      <c r="R52" s="43"/>
      <c r="S52" s="43"/>
      <c r="T52" s="43"/>
      <c r="U52" s="43"/>
      <c r="V52" s="118"/>
      <c r="W52" s="43"/>
      <c r="X52" s="118"/>
      <c r="Y52" s="43"/>
      <c r="Z52" s="43"/>
    </row>
    <row r="53" spans="1:26" ht="18.75">
      <c r="A53" s="291" t="s">
        <v>2164</v>
      </c>
      <c r="B53" s="43"/>
      <c r="C53" s="43"/>
      <c r="D53" s="43"/>
      <c r="E53" s="43"/>
      <c r="F53" s="43"/>
      <c r="G53" s="43"/>
      <c r="H53" s="43"/>
      <c r="I53" s="43"/>
      <c r="J53" s="43"/>
      <c r="K53" s="43"/>
      <c r="L53" s="43"/>
      <c r="M53" s="43"/>
      <c r="N53" s="43"/>
      <c r="O53" s="43"/>
      <c r="P53" s="43"/>
      <c r="Q53" s="43"/>
      <c r="R53" s="43"/>
      <c r="S53" s="43"/>
      <c r="T53" s="43"/>
      <c r="U53" s="43"/>
      <c r="V53" s="118"/>
      <c r="W53" s="43"/>
      <c r="X53" s="118"/>
      <c r="Y53" s="43"/>
      <c r="Z53" s="43"/>
    </row>
    <row r="54" spans="1:26" ht="18.75">
      <c r="A54" s="291" t="s">
        <v>83</v>
      </c>
      <c r="B54" s="43"/>
      <c r="C54" s="43"/>
      <c r="D54" s="43"/>
      <c r="E54" s="43"/>
      <c r="F54" s="43"/>
      <c r="G54" s="43"/>
      <c r="H54" s="43"/>
      <c r="I54" s="43"/>
      <c r="J54" s="43"/>
      <c r="K54" s="43"/>
      <c r="L54" s="43"/>
      <c r="M54" s="43"/>
      <c r="N54" s="43"/>
      <c r="O54" s="43"/>
      <c r="P54" s="43"/>
      <c r="Q54" s="43"/>
      <c r="R54" s="43"/>
      <c r="S54" s="43"/>
      <c r="T54" s="43"/>
      <c r="U54" s="43"/>
      <c r="V54" s="118"/>
      <c r="W54" s="43"/>
      <c r="X54" s="118"/>
      <c r="Y54" s="43"/>
      <c r="Z54" s="43"/>
    </row>
    <row r="55" spans="1:26" ht="18.75">
      <c r="A55" s="291" t="s">
        <v>82</v>
      </c>
      <c r="B55" s="43"/>
      <c r="C55" s="43"/>
      <c r="D55" s="43"/>
      <c r="E55" s="43"/>
      <c r="F55" s="43"/>
      <c r="G55" s="43"/>
      <c r="H55" s="43"/>
      <c r="I55" s="43"/>
      <c r="J55" s="43"/>
      <c r="K55" s="43"/>
      <c r="L55" s="43"/>
      <c r="M55" s="43"/>
      <c r="N55" s="43"/>
      <c r="O55" s="43"/>
      <c r="P55" s="43"/>
      <c r="Q55" s="43"/>
      <c r="R55" s="43"/>
      <c r="S55" s="43"/>
      <c r="T55" s="43"/>
      <c r="U55" s="43"/>
      <c r="V55" s="118"/>
      <c r="W55" s="43"/>
      <c r="X55" s="118"/>
      <c r="Y55" s="43"/>
      <c r="Z55" s="43"/>
    </row>
    <row r="56" spans="1:26" ht="18.75">
      <c r="A56" s="291" t="s">
        <v>2165</v>
      </c>
      <c r="B56" s="43"/>
      <c r="C56" s="43"/>
      <c r="D56" s="43"/>
      <c r="E56" s="43"/>
      <c r="F56" s="43"/>
      <c r="G56" s="43"/>
      <c r="H56" s="43"/>
      <c r="I56" s="43"/>
      <c r="J56" s="43"/>
      <c r="K56" s="43"/>
      <c r="L56" s="43"/>
      <c r="M56" s="43"/>
      <c r="N56" s="43"/>
      <c r="O56" s="43"/>
      <c r="P56" s="43"/>
      <c r="Q56" s="43"/>
      <c r="R56" s="43"/>
      <c r="S56" s="43"/>
      <c r="T56" s="43"/>
      <c r="U56" s="43"/>
      <c r="V56" s="118"/>
      <c r="W56" s="43"/>
      <c r="X56" s="118"/>
      <c r="Y56" s="43"/>
      <c r="Z56" s="43"/>
    </row>
    <row r="57" spans="1:26" ht="18.75">
      <c r="A57" s="291" t="s">
        <v>2166</v>
      </c>
      <c r="B57" s="43"/>
      <c r="C57" s="43"/>
      <c r="D57" s="43"/>
      <c r="E57" s="43"/>
      <c r="F57" s="43"/>
      <c r="G57" s="43"/>
      <c r="H57" s="43"/>
      <c r="I57" s="43"/>
      <c r="J57" s="43"/>
      <c r="K57" s="43"/>
      <c r="L57" s="43"/>
      <c r="M57" s="43"/>
      <c r="N57" s="43"/>
      <c r="O57" s="43"/>
      <c r="P57" s="43"/>
      <c r="Q57" s="43"/>
      <c r="R57" s="43"/>
      <c r="S57" s="43"/>
      <c r="T57" s="43"/>
      <c r="U57" s="43"/>
      <c r="V57" s="118"/>
      <c r="W57" s="43"/>
      <c r="X57" s="118"/>
      <c r="Y57" s="43"/>
      <c r="Z57" s="43"/>
    </row>
    <row r="58" spans="1:26" ht="18.75">
      <c r="A58" s="291" t="s">
        <v>2167</v>
      </c>
      <c r="B58" s="43"/>
      <c r="C58" s="43"/>
      <c r="D58" s="43"/>
      <c r="E58" s="43"/>
      <c r="F58" s="43"/>
      <c r="G58" s="43"/>
      <c r="H58" s="43"/>
      <c r="I58" s="43"/>
      <c r="J58" s="43"/>
      <c r="K58" s="43"/>
      <c r="L58" s="43"/>
      <c r="M58" s="43"/>
      <c r="N58" s="43"/>
      <c r="O58" s="296" t="s">
        <v>115</v>
      </c>
      <c r="P58" s="43"/>
      <c r="Q58" s="43"/>
      <c r="R58" s="43"/>
      <c r="S58" s="43"/>
      <c r="T58" s="43"/>
      <c r="U58" s="43"/>
      <c r="V58" s="118"/>
      <c r="W58" s="43"/>
      <c r="X58" s="118"/>
      <c r="Y58" s="43"/>
      <c r="Z58" s="43"/>
    </row>
    <row r="59" spans="1:26" ht="18.75">
      <c r="A59" s="291" t="s">
        <v>2168</v>
      </c>
      <c r="B59" s="43"/>
      <c r="C59" s="43"/>
      <c r="D59" s="43"/>
      <c r="E59" s="43"/>
      <c r="F59" s="43"/>
      <c r="G59" s="43"/>
      <c r="H59" s="43"/>
      <c r="I59" s="43"/>
      <c r="J59" s="43"/>
      <c r="K59" s="43"/>
      <c r="L59" s="43"/>
      <c r="M59" s="43"/>
      <c r="N59" s="43"/>
      <c r="O59" s="297"/>
      <c r="P59" s="43"/>
      <c r="Q59" s="43"/>
      <c r="R59" s="43"/>
      <c r="S59" s="43"/>
      <c r="T59" s="43"/>
      <c r="U59" s="43"/>
      <c r="V59" s="118"/>
      <c r="W59" s="43"/>
      <c r="X59" s="118"/>
      <c r="Y59" s="43"/>
      <c r="Z59" s="43"/>
    </row>
    <row r="60" spans="1:26" ht="18.75">
      <c r="A60" s="291" t="s">
        <v>2169</v>
      </c>
      <c r="B60" s="43"/>
      <c r="C60" s="43"/>
      <c r="D60" s="43"/>
      <c r="E60" s="43"/>
      <c r="F60" s="43"/>
      <c r="G60" s="43"/>
      <c r="H60" s="43"/>
      <c r="I60" s="43"/>
      <c r="J60" s="43"/>
      <c r="K60" s="43"/>
      <c r="L60" s="43"/>
      <c r="M60" s="43"/>
      <c r="N60" s="43"/>
      <c r="O60" s="298" t="s">
        <v>75</v>
      </c>
      <c r="P60" s="43"/>
      <c r="Q60" s="43"/>
      <c r="R60" s="43"/>
      <c r="S60" s="43"/>
      <c r="T60" s="43"/>
      <c r="U60" s="43"/>
      <c r="V60" s="118"/>
      <c r="W60" s="43"/>
      <c r="X60" s="118"/>
      <c r="Y60" s="43"/>
      <c r="Z60" s="43"/>
    </row>
    <row r="61" spans="1:26" ht="18.75">
      <c r="A61" s="119" t="s">
        <v>2191</v>
      </c>
      <c r="B61" s="43"/>
      <c r="C61" s="43"/>
      <c r="D61" s="43"/>
      <c r="E61" s="43"/>
      <c r="F61" s="43"/>
      <c r="G61" s="43"/>
      <c r="H61" s="43"/>
      <c r="I61" s="43"/>
      <c r="J61" s="43"/>
      <c r="K61" s="43"/>
      <c r="L61" s="43"/>
      <c r="M61" s="43"/>
      <c r="N61" s="43"/>
      <c r="O61" s="299"/>
      <c r="P61" s="43"/>
      <c r="Q61" s="43"/>
      <c r="R61" s="43"/>
      <c r="S61" s="43"/>
      <c r="T61" s="43"/>
      <c r="U61" s="43"/>
      <c r="V61" s="118"/>
      <c r="W61" s="43"/>
      <c r="X61" s="118"/>
      <c r="Y61" s="43"/>
      <c r="Z61" s="43"/>
    </row>
    <row r="62" spans="1:26" ht="18.75">
      <c r="A62" s="119" t="s">
        <v>84</v>
      </c>
      <c r="B62" s="43"/>
      <c r="C62" s="43"/>
      <c r="D62" s="43"/>
      <c r="E62" s="43"/>
      <c r="F62" s="43"/>
      <c r="G62" s="43"/>
      <c r="H62" s="43"/>
      <c r="I62" s="43"/>
      <c r="J62" s="43"/>
      <c r="K62" s="43"/>
      <c r="L62" s="43"/>
      <c r="M62" s="43"/>
      <c r="N62" s="43"/>
      <c r="O62" s="54" t="s">
        <v>56</v>
      </c>
      <c r="P62" s="43"/>
      <c r="Q62" s="43"/>
      <c r="R62" s="43"/>
      <c r="S62" s="43"/>
      <c r="T62" s="43"/>
      <c r="U62" s="43"/>
      <c r="V62" s="118"/>
      <c r="W62" s="43"/>
      <c r="X62" s="118"/>
      <c r="Y62" s="43"/>
      <c r="Z62" s="43"/>
    </row>
    <row r="63" spans="1:26" ht="18.75">
      <c r="A63" s="119" t="s">
        <v>2170</v>
      </c>
      <c r="B63" s="43"/>
      <c r="C63" s="43"/>
      <c r="D63" s="43"/>
      <c r="E63" s="43"/>
      <c r="F63" s="43"/>
      <c r="G63" s="43"/>
      <c r="H63" s="43"/>
      <c r="I63" s="43"/>
      <c r="J63" s="43"/>
      <c r="K63" s="43"/>
      <c r="L63" s="43"/>
      <c r="M63" s="43"/>
      <c r="N63" s="43"/>
      <c r="O63" s="43"/>
      <c r="P63" s="43"/>
      <c r="Q63" s="43"/>
      <c r="R63" s="43"/>
      <c r="S63" s="43"/>
      <c r="T63" s="43"/>
      <c r="U63" s="43"/>
      <c r="V63" s="118"/>
      <c r="W63" s="43"/>
      <c r="X63" s="118"/>
      <c r="Y63" s="43"/>
      <c r="Z63" s="43"/>
    </row>
    <row r="64" spans="1:26" ht="18.75">
      <c r="A64" s="119"/>
      <c r="B64" s="43"/>
      <c r="C64" s="43"/>
      <c r="D64" s="43"/>
      <c r="E64" s="43"/>
      <c r="F64" s="43"/>
      <c r="G64" s="43"/>
      <c r="H64" s="43"/>
      <c r="I64" s="43"/>
      <c r="J64" s="43"/>
      <c r="K64" s="43"/>
      <c r="L64" s="43"/>
      <c r="M64" s="43"/>
      <c r="N64" s="43"/>
      <c r="O64" s="43"/>
      <c r="P64" s="43"/>
      <c r="Q64" s="43"/>
      <c r="R64" s="43"/>
      <c r="S64" s="43"/>
      <c r="T64" s="43"/>
      <c r="U64" s="43"/>
      <c r="V64" s="118"/>
      <c r="W64" s="43"/>
      <c r="X64" s="118"/>
      <c r="Y64" s="43"/>
      <c r="Z64" s="43"/>
    </row>
    <row r="65" spans="1:26" ht="18.75">
      <c r="A65" s="292" t="s">
        <v>109</v>
      </c>
      <c r="B65" s="43"/>
      <c r="C65" s="43"/>
      <c r="D65" s="43"/>
      <c r="E65" s="43"/>
      <c r="F65" s="43"/>
      <c r="G65" s="43"/>
      <c r="H65" s="43"/>
      <c r="I65" s="43"/>
      <c r="J65" s="43"/>
      <c r="K65" s="43"/>
      <c r="L65" s="43"/>
      <c r="M65" s="43"/>
      <c r="N65" s="43"/>
      <c r="O65" s="43"/>
      <c r="P65" s="43"/>
      <c r="Q65" s="43"/>
      <c r="R65" s="43"/>
      <c r="S65" s="43"/>
      <c r="T65" s="43"/>
      <c r="U65" s="43"/>
      <c r="V65" s="118"/>
      <c r="W65" s="43"/>
      <c r="X65" s="118"/>
      <c r="Y65" s="43"/>
      <c r="Z65" s="43"/>
    </row>
    <row r="66" spans="1:26" ht="18.75">
      <c r="A66" s="119"/>
      <c r="B66" s="43"/>
      <c r="C66" s="43"/>
      <c r="D66" s="43"/>
      <c r="E66" s="43"/>
      <c r="F66" s="43"/>
      <c r="G66" s="43"/>
      <c r="H66" s="43"/>
      <c r="I66" s="43"/>
      <c r="J66" s="43"/>
      <c r="K66" s="43"/>
      <c r="L66" s="43"/>
      <c r="M66" s="43"/>
      <c r="N66" s="43"/>
      <c r="O66" s="43"/>
      <c r="P66" s="43"/>
      <c r="Q66" s="43"/>
      <c r="R66" s="43"/>
      <c r="S66" s="43"/>
      <c r="T66" s="43"/>
      <c r="U66" s="43"/>
      <c r="V66" s="118"/>
      <c r="W66" s="43"/>
      <c r="X66" s="118"/>
      <c r="Y66" s="43"/>
      <c r="Z66" s="43"/>
    </row>
    <row r="67" spans="1:26">
      <c r="A67" s="43"/>
      <c r="B67" s="43"/>
      <c r="C67" s="43"/>
      <c r="D67" s="43"/>
      <c r="E67" s="43"/>
      <c r="F67" s="43"/>
      <c r="G67" s="43"/>
      <c r="H67" s="43"/>
      <c r="I67" s="43"/>
      <c r="J67" s="43"/>
      <c r="K67" s="43"/>
      <c r="L67" s="43"/>
      <c r="M67" s="43"/>
      <c r="N67" s="43"/>
      <c r="O67" s="43"/>
      <c r="P67" s="43"/>
      <c r="Q67" s="43"/>
      <c r="R67" s="43"/>
      <c r="S67" s="43"/>
      <c r="T67" s="43"/>
      <c r="U67" s="43"/>
      <c r="V67" s="118"/>
      <c r="W67" s="43"/>
      <c r="X67" s="118"/>
      <c r="Y67" s="43"/>
      <c r="Z67" s="43"/>
    </row>
    <row r="68" spans="1:26">
      <c r="A68" s="43"/>
      <c r="B68" s="43"/>
      <c r="C68" s="43"/>
      <c r="D68" s="43"/>
      <c r="E68" s="43"/>
      <c r="F68" s="43"/>
      <c r="G68" s="43"/>
      <c r="H68" s="43"/>
      <c r="I68" s="43"/>
      <c r="J68" s="43"/>
      <c r="K68" s="43"/>
      <c r="L68" s="43"/>
      <c r="M68" s="43"/>
      <c r="N68" s="43"/>
      <c r="O68" s="43"/>
      <c r="P68" s="43"/>
      <c r="Q68" s="43"/>
      <c r="R68" s="43"/>
      <c r="S68" s="43"/>
      <c r="T68" s="43"/>
      <c r="U68" s="43"/>
      <c r="V68" s="118"/>
      <c r="W68" s="43"/>
      <c r="X68" s="118"/>
      <c r="Y68" s="43"/>
      <c r="Z68" s="43"/>
    </row>
    <row r="69" spans="1:26">
      <c r="A69" s="43"/>
      <c r="B69" s="43"/>
      <c r="C69" s="43"/>
      <c r="D69" s="43"/>
      <c r="E69" s="43"/>
      <c r="F69" s="43"/>
      <c r="G69" s="43"/>
      <c r="H69" s="43"/>
      <c r="I69" s="43"/>
      <c r="J69" s="43"/>
      <c r="K69" s="43"/>
      <c r="L69" s="43"/>
      <c r="M69" s="43"/>
      <c r="N69" s="43"/>
      <c r="O69" s="43"/>
      <c r="P69" s="43"/>
      <c r="Q69" s="43"/>
      <c r="R69" s="43"/>
      <c r="S69" s="43"/>
      <c r="T69" s="43"/>
      <c r="U69" s="43"/>
      <c r="V69" s="118"/>
      <c r="W69" s="43"/>
      <c r="X69" s="118"/>
      <c r="Y69" s="43"/>
      <c r="Z69" s="43"/>
    </row>
    <row r="70" spans="1:26">
      <c r="A70" s="43"/>
      <c r="B70" s="43"/>
      <c r="C70" s="43"/>
      <c r="D70" s="43"/>
      <c r="E70" s="43"/>
      <c r="F70" s="43"/>
      <c r="G70" s="43"/>
      <c r="H70" s="43"/>
      <c r="I70" s="43"/>
      <c r="J70" s="43"/>
      <c r="K70" s="43"/>
      <c r="L70" s="43"/>
      <c r="M70" s="43"/>
      <c r="N70" s="43"/>
      <c r="O70" s="43"/>
      <c r="P70" s="43"/>
      <c r="Q70" s="43"/>
      <c r="R70" s="43"/>
      <c r="S70" s="43"/>
      <c r="T70" s="43"/>
      <c r="U70" s="43"/>
      <c r="V70" s="118"/>
      <c r="W70" s="43"/>
      <c r="X70" s="118"/>
      <c r="Y70" s="43"/>
      <c r="Z70" s="43"/>
    </row>
  </sheetData>
  <sheetProtection password="CFAA" sheet="1" objects="1" scenarios="1"/>
  <mergeCells count="16">
    <mergeCell ref="Q29:R29"/>
    <mergeCell ref="E3:N3"/>
    <mergeCell ref="I14:K14"/>
    <mergeCell ref="E8:Q8"/>
    <mergeCell ref="E10:Q10"/>
    <mergeCell ref="F18:G18"/>
    <mergeCell ref="I18:J18"/>
    <mergeCell ref="O3:P3"/>
    <mergeCell ref="K15:M15"/>
    <mergeCell ref="Q23:R23"/>
    <mergeCell ref="N14:Q14"/>
    <mergeCell ref="T3:Y4"/>
    <mergeCell ref="A2:D2"/>
    <mergeCell ref="A1:R1"/>
    <mergeCell ref="E2:Q2"/>
    <mergeCell ref="D3:D5"/>
  </mergeCells>
  <dataValidations count="1">
    <dataValidation type="list" allowBlank="1" showInputMessage="1" showErrorMessage="1" errorTitle="Correction factor" error="Wrong choice" promptTitle="Correction factor" prompt="Choose below which mixture you have" sqref="N15">
      <formula1>$N$17:$N$18</formula1>
    </dataValidation>
  </dataValidations>
  <hyperlinks>
    <hyperlink ref="O60" r:id="rId1"/>
    <hyperlink ref="J34" r:id="rId2"/>
    <hyperlink ref="G23" r:id="rId3"/>
    <hyperlink ref="G22" r:id="rId4"/>
    <hyperlink ref="G24" r:id="rId5"/>
    <hyperlink ref="G26" r:id="rId6"/>
    <hyperlink ref="G25" r:id="rId7"/>
    <hyperlink ref="G27" r:id="rId8"/>
    <hyperlink ref="J42" r:id="rId9"/>
    <hyperlink ref="A65" r:id="rId10"/>
    <hyperlink ref="G28" r:id="rId11"/>
  </hyperlinks>
  <printOptions horizontalCentered="1" verticalCentered="1"/>
  <pageMargins left="0.70866141732283472" right="0.70866141732283472" top="0.74803149606299213" bottom="0.74803149606299213" header="0.31496062992125984" footer="0.31496062992125984"/>
  <pageSetup paperSize="9" scale="57" orientation="landscape" r:id="rId12"/>
</worksheet>
</file>

<file path=xl/worksheets/sheet3.xml><?xml version="1.0" encoding="utf-8"?>
<worksheet xmlns="http://schemas.openxmlformats.org/spreadsheetml/2006/main" xmlns:r="http://schemas.openxmlformats.org/officeDocument/2006/relationships">
  <dimension ref="A1:AJ109"/>
  <sheetViews>
    <sheetView workbookViewId="0">
      <pane xSplit="3" ySplit="8" topLeftCell="D9" activePane="bottomRight" state="frozen"/>
      <selection pane="topRight" activeCell="D1" sqref="D1"/>
      <selection pane="bottomLeft" activeCell="A9" sqref="A9"/>
      <selection pane="bottomRight"/>
    </sheetView>
  </sheetViews>
  <sheetFormatPr defaultRowHeight="15.75"/>
  <cols>
    <col min="1" max="2" width="21.7109375" style="2" customWidth="1"/>
    <col min="3" max="3" width="20.7109375" style="2" customWidth="1"/>
    <col min="4" max="9" width="12.7109375" style="12" customWidth="1"/>
    <col min="10" max="10" width="15.5703125" style="12" bestFit="1" customWidth="1"/>
    <col min="11" max="11" width="2.7109375" style="2" customWidth="1"/>
    <col min="12" max="16384" width="9.140625" style="2"/>
  </cols>
  <sheetData>
    <row r="1" spans="1:29" ht="23.25">
      <c r="A1" s="64" t="s">
        <v>105</v>
      </c>
      <c r="B1" s="64"/>
      <c r="C1" s="65">
        <f>+Alkohol!L14*100</f>
        <v>51.830936111073441</v>
      </c>
      <c r="D1" s="460" t="s">
        <v>33</v>
      </c>
      <c r="E1" s="461"/>
      <c r="F1" s="461"/>
      <c r="P1" s="452" t="s">
        <v>36</v>
      </c>
      <c r="Q1" s="452"/>
      <c r="R1" s="452"/>
      <c r="S1" s="452"/>
      <c r="T1" s="452"/>
      <c r="U1" s="452"/>
      <c r="V1" s="452"/>
      <c r="W1" s="452"/>
      <c r="X1" s="452"/>
      <c r="Y1" s="452"/>
      <c r="Z1" s="452"/>
      <c r="AA1" s="452"/>
      <c r="AB1" s="452"/>
      <c r="AC1" s="452"/>
    </row>
    <row r="2" spans="1:29" ht="23.25">
      <c r="A2" s="69" t="s">
        <v>5</v>
      </c>
      <c r="B2" s="69"/>
      <c r="C2" s="11">
        <f>ROUND(+Alkohol!L14*100,0)</f>
        <v>52</v>
      </c>
      <c r="P2" s="453" t="s">
        <v>37</v>
      </c>
      <c r="Q2" s="453"/>
      <c r="R2" s="453"/>
      <c r="S2" s="453"/>
      <c r="T2" s="453"/>
      <c r="U2" s="453"/>
      <c r="V2" s="453"/>
      <c r="W2" s="453"/>
      <c r="X2" s="453"/>
      <c r="Y2" s="453"/>
      <c r="Z2" s="453"/>
      <c r="AA2" s="453"/>
      <c r="AB2" s="453"/>
      <c r="AC2" s="453"/>
    </row>
    <row r="3" spans="1:29" ht="23.25">
      <c r="A3" s="2" t="str">
        <f>+E7</f>
        <v>Density</v>
      </c>
      <c r="B3" s="2" t="str">
        <f>+E8</f>
        <v>g/ml</v>
      </c>
      <c r="C3" s="73">
        <f>VLOOKUP($C$2,$D$9:$J$109,2)</f>
        <v>0.92500000000000004</v>
      </c>
      <c r="P3" s="452" t="s">
        <v>38</v>
      </c>
      <c r="Q3" s="452"/>
      <c r="R3" s="452"/>
      <c r="S3" s="452"/>
      <c r="T3" s="452"/>
      <c r="U3" s="452"/>
      <c r="V3" s="452"/>
      <c r="W3" s="452"/>
      <c r="X3" s="452"/>
      <c r="Y3" s="452"/>
      <c r="Z3" s="452"/>
      <c r="AA3" s="452"/>
      <c r="AB3" s="452"/>
      <c r="AC3" s="452"/>
    </row>
    <row r="4" spans="1:29">
      <c r="A4" s="2" t="str">
        <f>+F7</f>
        <v>Alcohol</v>
      </c>
      <c r="B4" s="2" t="str">
        <f>+F8</f>
        <v>m/l</v>
      </c>
      <c r="C4" s="2">
        <f>VLOOKUP($C$2,$D$9:$J$109,3)</f>
        <v>520</v>
      </c>
    </row>
    <row r="5" spans="1:29" ht="18.75" customHeight="1">
      <c r="A5" s="2" t="str">
        <f>+G7</f>
        <v>Alcohol</v>
      </c>
      <c r="B5" s="2" t="str">
        <f>+G8</f>
        <v>g</v>
      </c>
      <c r="C5" s="2">
        <f>VLOOKUP($C$2,$D$9:$J$109,4)</f>
        <v>410</v>
      </c>
      <c r="D5" s="454" t="s">
        <v>39</v>
      </c>
      <c r="E5" s="455"/>
      <c r="F5" s="455"/>
      <c r="G5" s="455"/>
      <c r="H5" s="455"/>
      <c r="I5" s="455"/>
      <c r="J5" s="456"/>
    </row>
    <row r="6" spans="1:29" ht="15.75" customHeight="1">
      <c r="A6" s="2" t="str">
        <f>+H7</f>
        <v>Alcohol</v>
      </c>
      <c r="B6" s="2" t="str">
        <f>+H8</f>
        <v>% Mas</v>
      </c>
      <c r="C6" s="2">
        <f>VLOOKUP($C$2,$D$9:$J$109,5)</f>
        <v>44</v>
      </c>
      <c r="D6" s="457"/>
      <c r="E6" s="458"/>
      <c r="F6" s="458"/>
      <c r="G6" s="458"/>
      <c r="H6" s="458"/>
      <c r="I6" s="458"/>
      <c r="J6" s="459"/>
    </row>
    <row r="7" spans="1:29">
      <c r="A7" s="2" t="str">
        <f>+I7</f>
        <v>Items</v>
      </c>
      <c r="B7" s="2" t="str">
        <f>+I8</f>
        <v>a 12 grams</v>
      </c>
      <c r="C7" s="2">
        <f>VLOOKUP($C$2,$D$9:$J$109,6)</f>
        <v>34.200000000000003</v>
      </c>
      <c r="D7" s="3" t="s">
        <v>40</v>
      </c>
      <c r="E7" s="4" t="s">
        <v>41</v>
      </c>
      <c r="F7" s="5" t="s">
        <v>42</v>
      </c>
      <c r="G7" s="5" t="s">
        <v>42</v>
      </c>
      <c r="H7" s="5" t="s">
        <v>42</v>
      </c>
      <c r="I7" s="5" t="s">
        <v>43</v>
      </c>
      <c r="J7" s="6" t="s">
        <v>44</v>
      </c>
    </row>
    <row r="8" spans="1:29">
      <c r="A8" s="2" t="str">
        <f>+J7</f>
        <v>Freezing point</v>
      </c>
      <c r="B8" s="2" t="str">
        <f>+J8</f>
        <v>Temperature °C</v>
      </c>
      <c r="C8" s="2">
        <f>VLOOKUP($C$2,$D$9:$J$109,7)</f>
        <v>-33</v>
      </c>
      <c r="D8" s="7" t="s">
        <v>45</v>
      </c>
      <c r="E8" s="8" t="s">
        <v>46</v>
      </c>
      <c r="F8" s="8" t="s">
        <v>47</v>
      </c>
      <c r="G8" s="8" t="s">
        <v>48</v>
      </c>
      <c r="H8" s="8" t="s">
        <v>49</v>
      </c>
      <c r="I8" s="8" t="s">
        <v>50</v>
      </c>
      <c r="J8" s="7" t="s">
        <v>36</v>
      </c>
    </row>
    <row r="9" spans="1:29">
      <c r="D9" s="9">
        <v>0</v>
      </c>
      <c r="E9" s="10">
        <v>1</v>
      </c>
      <c r="F9" s="9">
        <v>0</v>
      </c>
      <c r="G9" s="9">
        <v>0</v>
      </c>
      <c r="H9" s="9">
        <v>0</v>
      </c>
      <c r="I9" s="9">
        <v>0</v>
      </c>
      <c r="J9" s="9">
        <v>0</v>
      </c>
    </row>
    <row r="10" spans="1:29">
      <c r="D10" s="9">
        <v>1</v>
      </c>
      <c r="E10" s="9">
        <v>0.996</v>
      </c>
      <c r="F10" s="9">
        <v>10</v>
      </c>
      <c r="G10" s="9">
        <v>7.9</v>
      </c>
      <c r="H10" s="9">
        <v>0.8</v>
      </c>
      <c r="I10" s="9">
        <v>0.7</v>
      </c>
      <c r="J10" s="9">
        <v>0</v>
      </c>
    </row>
    <row r="11" spans="1:29">
      <c r="D11" s="9">
        <v>2</v>
      </c>
      <c r="E11" s="9">
        <v>0.995</v>
      </c>
      <c r="F11" s="9">
        <v>20</v>
      </c>
      <c r="G11" s="9">
        <v>15.8</v>
      </c>
      <c r="H11" s="9">
        <v>1.6</v>
      </c>
      <c r="I11" s="9">
        <v>1.3</v>
      </c>
      <c r="J11" s="9">
        <v>-1</v>
      </c>
    </row>
    <row r="12" spans="1:29">
      <c r="D12" s="9">
        <v>3</v>
      </c>
      <c r="E12" s="9">
        <v>0.99299999999999999</v>
      </c>
      <c r="F12" s="9">
        <v>30</v>
      </c>
      <c r="G12" s="9">
        <v>24</v>
      </c>
      <c r="H12" s="9">
        <v>2.4</v>
      </c>
      <c r="I12" s="9">
        <v>2</v>
      </c>
      <c r="J12" s="9">
        <v>-1</v>
      </c>
    </row>
    <row r="13" spans="1:29">
      <c r="D13" s="9">
        <v>4</v>
      </c>
      <c r="E13" s="9" t="s">
        <v>51</v>
      </c>
      <c r="F13" s="9">
        <v>40</v>
      </c>
      <c r="G13" s="9">
        <v>32</v>
      </c>
      <c r="H13" s="9">
        <v>3.2</v>
      </c>
      <c r="I13" s="9">
        <v>2.6</v>
      </c>
      <c r="J13" s="9">
        <v>-1</v>
      </c>
    </row>
    <row r="14" spans="1:29">
      <c r="D14" s="390">
        <v>5</v>
      </c>
      <c r="E14" s="391">
        <v>0.99</v>
      </c>
      <c r="F14" s="390">
        <v>50</v>
      </c>
      <c r="G14" s="390">
        <v>39</v>
      </c>
      <c r="H14" s="390">
        <v>4</v>
      </c>
      <c r="I14" s="390">
        <v>3.3</v>
      </c>
      <c r="J14" s="390">
        <v>-2</v>
      </c>
    </row>
    <row r="15" spans="1:29">
      <c r="D15" s="9">
        <v>6</v>
      </c>
      <c r="E15" s="9">
        <v>0.98899999999999999</v>
      </c>
      <c r="F15" s="9">
        <v>60</v>
      </c>
      <c r="G15" s="9">
        <v>47</v>
      </c>
      <c r="H15" s="9">
        <v>4.8</v>
      </c>
      <c r="I15" s="9">
        <v>3.9</v>
      </c>
      <c r="J15" s="9">
        <v>-2</v>
      </c>
    </row>
    <row r="16" spans="1:29">
      <c r="D16" s="9">
        <v>7</v>
      </c>
      <c r="E16" s="9">
        <v>0.98799999999999999</v>
      </c>
      <c r="F16" s="9">
        <v>70</v>
      </c>
      <c r="G16" s="9">
        <v>55</v>
      </c>
      <c r="H16" s="9">
        <v>5.6</v>
      </c>
      <c r="I16" s="9">
        <v>4.5999999999999996</v>
      </c>
      <c r="J16" s="9">
        <v>-2</v>
      </c>
    </row>
    <row r="17" spans="4:10">
      <c r="D17" s="9">
        <v>8</v>
      </c>
      <c r="E17" s="9">
        <v>0.98599999999999999</v>
      </c>
      <c r="F17" s="9">
        <v>80</v>
      </c>
      <c r="G17" s="9">
        <v>63</v>
      </c>
      <c r="H17" s="9">
        <v>6.4</v>
      </c>
      <c r="I17" s="9">
        <v>5.3</v>
      </c>
      <c r="J17" s="9">
        <v>-3</v>
      </c>
    </row>
    <row r="18" spans="4:10">
      <c r="D18" s="9">
        <v>9</v>
      </c>
      <c r="E18" s="9">
        <v>0.98499999999999999</v>
      </c>
      <c r="F18" s="9">
        <v>90</v>
      </c>
      <c r="G18" s="9">
        <v>71</v>
      </c>
      <c r="H18" s="9">
        <v>7.2</v>
      </c>
      <c r="I18" s="9">
        <v>5.9</v>
      </c>
      <c r="J18" s="9">
        <v>-3</v>
      </c>
    </row>
    <row r="19" spans="4:10">
      <c r="D19" s="9">
        <v>10</v>
      </c>
      <c r="E19" s="9">
        <v>0.98399999999999999</v>
      </c>
      <c r="F19" s="9">
        <v>100</v>
      </c>
      <c r="G19" s="9">
        <v>79</v>
      </c>
      <c r="H19" s="9">
        <v>8</v>
      </c>
      <c r="I19" s="9">
        <v>6.6</v>
      </c>
      <c r="J19" s="9">
        <v>-3</v>
      </c>
    </row>
    <row r="20" spans="4:10">
      <c r="D20" s="9">
        <v>11</v>
      </c>
      <c r="E20" s="9">
        <v>0.98299999999999998</v>
      </c>
      <c r="F20" s="9">
        <v>110</v>
      </c>
      <c r="G20" s="9">
        <v>87</v>
      </c>
      <c r="H20" s="9">
        <v>8.8000000000000007</v>
      </c>
      <c r="I20" s="9">
        <v>7.2</v>
      </c>
      <c r="J20" s="9">
        <v>-4</v>
      </c>
    </row>
    <row r="21" spans="4:10">
      <c r="D21" s="9">
        <v>12</v>
      </c>
      <c r="E21" s="9">
        <v>0.98199999999999998</v>
      </c>
      <c r="F21" s="9">
        <v>120</v>
      </c>
      <c r="G21" s="9">
        <v>95</v>
      </c>
      <c r="H21" s="9">
        <v>9.6</v>
      </c>
      <c r="I21" s="9">
        <v>7.9</v>
      </c>
      <c r="J21" s="9">
        <v>-4</v>
      </c>
    </row>
    <row r="22" spans="4:10">
      <c r="D22" s="9">
        <v>13</v>
      </c>
      <c r="E22" s="9">
        <v>0.98099999999999998</v>
      </c>
      <c r="F22" s="9">
        <v>130</v>
      </c>
      <c r="G22" s="9">
        <v>103</v>
      </c>
      <c r="H22" s="9">
        <v>10.5</v>
      </c>
      <c r="I22" s="9">
        <v>8.6</v>
      </c>
      <c r="J22" s="9">
        <v>-4</v>
      </c>
    </row>
    <row r="23" spans="4:10">
      <c r="D23" s="9">
        <v>14</v>
      </c>
      <c r="E23" s="10">
        <v>0.98</v>
      </c>
      <c r="F23" s="9">
        <v>140</v>
      </c>
      <c r="G23" s="9">
        <v>111</v>
      </c>
      <c r="H23" s="9">
        <v>11.3</v>
      </c>
      <c r="I23" s="9">
        <v>9.1999999999999993</v>
      </c>
      <c r="J23" s="9">
        <v>-5</v>
      </c>
    </row>
    <row r="24" spans="4:10">
      <c r="D24" s="9">
        <v>15</v>
      </c>
      <c r="E24" s="9">
        <v>0.97899999999999998</v>
      </c>
      <c r="F24" s="9">
        <v>150</v>
      </c>
      <c r="G24" s="9">
        <v>118</v>
      </c>
      <c r="H24" s="9">
        <v>12.1</v>
      </c>
      <c r="I24" s="9">
        <v>9.9</v>
      </c>
      <c r="J24" s="9">
        <v>-5</v>
      </c>
    </row>
    <row r="25" spans="4:10">
      <c r="D25" s="9">
        <v>16</v>
      </c>
      <c r="E25" s="9">
        <v>0.97799999999999998</v>
      </c>
      <c r="F25" s="9">
        <v>160</v>
      </c>
      <c r="G25" s="9">
        <v>126</v>
      </c>
      <c r="H25" s="9">
        <v>12.9</v>
      </c>
      <c r="I25" s="9">
        <v>10.5</v>
      </c>
      <c r="J25" s="9">
        <v>-6</v>
      </c>
    </row>
    <row r="26" spans="4:10">
      <c r="D26" s="9">
        <v>17</v>
      </c>
      <c r="E26" s="9">
        <v>0.97699999999999998</v>
      </c>
      <c r="F26" s="9">
        <v>170</v>
      </c>
      <c r="G26" s="9">
        <v>134</v>
      </c>
      <c r="H26" s="9">
        <v>13.7</v>
      </c>
      <c r="I26" s="9">
        <v>11.2</v>
      </c>
      <c r="J26" s="9">
        <v>-6</v>
      </c>
    </row>
    <row r="27" spans="4:10">
      <c r="D27" s="9">
        <v>18</v>
      </c>
      <c r="E27" s="9">
        <v>0.97599999999999998</v>
      </c>
      <c r="F27" s="9">
        <v>180</v>
      </c>
      <c r="G27" s="9">
        <v>142</v>
      </c>
      <c r="H27" s="9">
        <v>14.6</v>
      </c>
      <c r="I27" s="9">
        <v>11.8</v>
      </c>
      <c r="J27" s="9">
        <v>-7</v>
      </c>
    </row>
    <row r="28" spans="4:10">
      <c r="D28" s="9">
        <v>19</v>
      </c>
      <c r="E28" s="9">
        <v>0.97499999999999998</v>
      </c>
      <c r="F28" s="9">
        <v>190</v>
      </c>
      <c r="G28" s="9">
        <v>150</v>
      </c>
      <c r="H28" s="9">
        <v>15.4</v>
      </c>
      <c r="I28" s="9">
        <v>12.5</v>
      </c>
      <c r="J28" s="9">
        <v>-7</v>
      </c>
    </row>
    <row r="29" spans="4:10">
      <c r="D29" s="9">
        <v>20</v>
      </c>
      <c r="E29" s="9">
        <v>0.97399999999999998</v>
      </c>
      <c r="F29" s="9">
        <v>200</v>
      </c>
      <c r="G29" s="9">
        <v>158</v>
      </c>
      <c r="H29" s="9">
        <v>16.2</v>
      </c>
      <c r="I29" s="9">
        <v>13.2</v>
      </c>
      <c r="J29" s="9">
        <v>-8</v>
      </c>
    </row>
    <row r="30" spans="4:10">
      <c r="D30" s="9">
        <v>21</v>
      </c>
      <c r="E30" s="9">
        <v>0.97299999999999998</v>
      </c>
      <c r="F30" s="9">
        <v>210</v>
      </c>
      <c r="G30" s="9">
        <v>166</v>
      </c>
      <c r="H30" s="9">
        <v>17</v>
      </c>
      <c r="I30" s="9">
        <v>13.8</v>
      </c>
      <c r="J30" s="9">
        <v>-8</v>
      </c>
    </row>
    <row r="31" spans="4:10">
      <c r="D31" s="9">
        <v>22</v>
      </c>
      <c r="E31" s="9">
        <v>0.97199999999999998</v>
      </c>
      <c r="F31" s="9">
        <v>220</v>
      </c>
      <c r="G31" s="9">
        <v>174</v>
      </c>
      <c r="H31" s="9">
        <v>17.899999999999999</v>
      </c>
      <c r="I31" s="9">
        <v>14.5</v>
      </c>
      <c r="J31" s="9">
        <v>-9</v>
      </c>
    </row>
    <row r="32" spans="4:10">
      <c r="D32" s="9">
        <v>23</v>
      </c>
      <c r="E32" s="9">
        <v>0.97099999999999997</v>
      </c>
      <c r="F32" s="9">
        <v>230</v>
      </c>
      <c r="G32" s="9">
        <v>182</v>
      </c>
      <c r="H32" s="9">
        <v>18.7</v>
      </c>
      <c r="I32" s="9">
        <v>15.1</v>
      </c>
      <c r="J32" s="9">
        <v>-9</v>
      </c>
    </row>
    <row r="33" spans="1:36">
      <c r="D33" s="9">
        <v>24</v>
      </c>
      <c r="E33" s="10">
        <v>0.97</v>
      </c>
      <c r="F33" s="9">
        <v>240</v>
      </c>
      <c r="G33" s="9">
        <v>189</v>
      </c>
      <c r="H33" s="9">
        <v>19.5</v>
      </c>
      <c r="I33" s="9">
        <v>15.8</v>
      </c>
      <c r="J33" s="9">
        <v>-10</v>
      </c>
    </row>
    <row r="34" spans="1:36">
      <c r="D34" s="9">
        <v>25</v>
      </c>
      <c r="E34" s="9">
        <v>0.96799999999999997</v>
      </c>
      <c r="F34" s="9">
        <v>250</v>
      </c>
      <c r="G34" s="9">
        <v>197</v>
      </c>
      <c r="H34" s="9">
        <v>20</v>
      </c>
      <c r="I34" s="9">
        <v>16.399999999999999</v>
      </c>
      <c r="J34" s="9">
        <v>-11</v>
      </c>
    </row>
    <row r="35" spans="1:36">
      <c r="D35" s="9">
        <v>26</v>
      </c>
      <c r="E35" s="9">
        <v>0.96699999999999997</v>
      </c>
      <c r="F35" s="9">
        <v>260</v>
      </c>
      <c r="G35" s="9">
        <v>205</v>
      </c>
      <c r="H35" s="9">
        <v>21</v>
      </c>
      <c r="I35" s="9">
        <v>17.100000000000001</v>
      </c>
      <c r="J35" s="9">
        <v>-11</v>
      </c>
    </row>
    <row r="36" spans="1:36">
      <c r="D36" s="9">
        <v>27</v>
      </c>
      <c r="E36" s="9">
        <v>0.96599999999999997</v>
      </c>
      <c r="F36" s="9">
        <v>270</v>
      </c>
      <c r="G36" s="9">
        <v>213</v>
      </c>
      <c r="H36" s="9">
        <v>22</v>
      </c>
      <c r="I36" s="9">
        <v>17.8</v>
      </c>
      <c r="J36" s="9">
        <v>-12</v>
      </c>
    </row>
    <row r="37" spans="1:36">
      <c r="D37" s="9">
        <v>28</v>
      </c>
      <c r="E37" s="9">
        <v>0.96499999999999997</v>
      </c>
      <c r="F37" s="9">
        <v>280</v>
      </c>
      <c r="G37" s="9">
        <v>221</v>
      </c>
      <c r="H37" s="9">
        <v>23</v>
      </c>
      <c r="I37" s="9">
        <v>18.399999999999999</v>
      </c>
      <c r="J37" s="9">
        <v>-13</v>
      </c>
    </row>
    <row r="38" spans="1:36">
      <c r="A38" s="74" t="s">
        <v>2</v>
      </c>
      <c r="D38" s="9">
        <v>29</v>
      </c>
      <c r="E38" s="9">
        <v>0.96399999999999997</v>
      </c>
      <c r="F38" s="9">
        <v>290</v>
      </c>
      <c r="G38" s="9">
        <v>229</v>
      </c>
      <c r="H38" s="9">
        <v>24</v>
      </c>
      <c r="I38" s="9">
        <v>19.100000000000001</v>
      </c>
      <c r="J38" s="9">
        <v>-14</v>
      </c>
      <c r="AI38" s="451" t="s">
        <v>7</v>
      </c>
      <c r="AJ38" s="451"/>
    </row>
    <row r="39" spans="1:36">
      <c r="D39" s="9">
        <v>30</v>
      </c>
      <c r="E39" s="9">
        <v>0.95199999999999996</v>
      </c>
      <c r="F39" s="9">
        <v>300</v>
      </c>
      <c r="G39" s="9">
        <v>237</v>
      </c>
      <c r="H39" s="9">
        <v>25</v>
      </c>
      <c r="I39" s="9">
        <v>19.7</v>
      </c>
      <c r="J39" s="9">
        <v>-14</v>
      </c>
    </row>
    <row r="40" spans="1:36">
      <c r="D40" s="9">
        <v>31</v>
      </c>
      <c r="E40" s="9">
        <v>0.96099999999999997</v>
      </c>
      <c r="F40" s="9">
        <v>310</v>
      </c>
      <c r="G40" s="9">
        <v>245</v>
      </c>
      <c r="H40" s="9">
        <v>25</v>
      </c>
      <c r="I40" s="9">
        <v>20.399999999999999</v>
      </c>
      <c r="J40" s="9">
        <v>-15</v>
      </c>
    </row>
    <row r="41" spans="1:36">
      <c r="D41" s="9">
        <v>32</v>
      </c>
      <c r="E41" s="10">
        <v>0.96</v>
      </c>
      <c r="F41" s="9">
        <v>320</v>
      </c>
      <c r="G41" s="9">
        <v>253</v>
      </c>
      <c r="H41" s="9">
        <v>26</v>
      </c>
      <c r="I41" s="9">
        <v>21</v>
      </c>
      <c r="J41" s="9">
        <v>-16</v>
      </c>
    </row>
    <row r="42" spans="1:36">
      <c r="D42" s="9">
        <v>33</v>
      </c>
      <c r="E42" s="9">
        <v>0.95799999999999996</v>
      </c>
      <c r="F42" s="9">
        <v>330</v>
      </c>
      <c r="G42" s="9">
        <v>260</v>
      </c>
      <c r="H42" s="9">
        <v>27</v>
      </c>
      <c r="I42" s="9">
        <v>21.7</v>
      </c>
      <c r="J42" s="9">
        <v>-17</v>
      </c>
    </row>
    <row r="43" spans="1:36">
      <c r="D43" s="9">
        <v>34</v>
      </c>
      <c r="E43" s="9">
        <v>0.95699999999999996</v>
      </c>
      <c r="F43" s="9">
        <v>340</v>
      </c>
      <c r="G43" s="9">
        <v>268</v>
      </c>
      <c r="H43" s="9">
        <v>28</v>
      </c>
      <c r="I43" s="9">
        <v>22.4</v>
      </c>
      <c r="J43" s="9">
        <v>-18</v>
      </c>
    </row>
    <row r="44" spans="1:36">
      <c r="D44" s="9">
        <v>35</v>
      </c>
      <c r="E44" s="9">
        <v>0.95599999999999996</v>
      </c>
      <c r="F44" s="9">
        <v>350</v>
      </c>
      <c r="G44" s="9">
        <v>276</v>
      </c>
      <c r="H44" s="9">
        <v>29</v>
      </c>
      <c r="I44" s="9">
        <v>23</v>
      </c>
      <c r="J44" s="9">
        <v>-19</v>
      </c>
    </row>
    <row r="45" spans="1:36">
      <c r="D45" s="9">
        <v>36</v>
      </c>
      <c r="E45" s="9">
        <v>0.95399999999999996</v>
      </c>
      <c r="F45" s="9">
        <v>360</v>
      </c>
      <c r="G45" s="9">
        <v>284</v>
      </c>
      <c r="H45" s="9">
        <v>30</v>
      </c>
      <c r="I45" s="9">
        <v>23.7</v>
      </c>
      <c r="J45" s="9">
        <v>-19</v>
      </c>
    </row>
    <row r="46" spans="1:36">
      <c r="D46" s="9">
        <v>37</v>
      </c>
      <c r="E46" s="9">
        <v>0.95299999999999996</v>
      </c>
      <c r="F46" s="9">
        <v>370</v>
      </c>
      <c r="G46" s="9">
        <v>292</v>
      </c>
      <c r="H46" s="9">
        <v>31</v>
      </c>
      <c r="I46" s="9">
        <v>24.3</v>
      </c>
      <c r="J46" s="9">
        <v>-20</v>
      </c>
    </row>
    <row r="47" spans="1:36">
      <c r="D47" s="9">
        <v>38</v>
      </c>
      <c r="E47" s="9">
        <v>0.95099999999999996</v>
      </c>
      <c r="F47" s="9">
        <v>380</v>
      </c>
      <c r="G47" s="9">
        <v>300</v>
      </c>
      <c r="H47" s="9">
        <v>32</v>
      </c>
      <c r="I47" s="9">
        <v>25</v>
      </c>
      <c r="J47" s="9">
        <v>-21</v>
      </c>
    </row>
    <row r="48" spans="1:36">
      <c r="D48" s="9">
        <v>39</v>
      </c>
      <c r="E48" s="9">
        <v>0.94899999999999995</v>
      </c>
      <c r="F48" s="9">
        <v>390</v>
      </c>
      <c r="G48" s="9">
        <v>308</v>
      </c>
      <c r="H48" s="9">
        <v>32</v>
      </c>
      <c r="I48" s="9">
        <v>25.7</v>
      </c>
      <c r="J48" s="9">
        <v>-22</v>
      </c>
    </row>
    <row r="49" spans="4:10">
      <c r="D49" s="9">
        <v>40</v>
      </c>
      <c r="E49" s="9">
        <v>0.94799999999999995</v>
      </c>
      <c r="F49" s="9">
        <v>400</v>
      </c>
      <c r="G49" s="9">
        <v>316</v>
      </c>
      <c r="H49" s="9">
        <v>33</v>
      </c>
      <c r="I49" s="9">
        <v>26.3</v>
      </c>
      <c r="J49" s="9">
        <v>-23</v>
      </c>
    </row>
    <row r="50" spans="4:10">
      <c r="D50" s="9">
        <v>41</v>
      </c>
      <c r="E50" s="9">
        <v>0.94599999999999995</v>
      </c>
      <c r="F50" s="9">
        <v>410</v>
      </c>
      <c r="G50" s="9">
        <v>324</v>
      </c>
      <c r="H50" s="9">
        <v>34</v>
      </c>
      <c r="I50" s="9">
        <v>27</v>
      </c>
      <c r="J50" s="9">
        <v>-24</v>
      </c>
    </row>
    <row r="51" spans="4:10">
      <c r="D51" s="9">
        <v>42</v>
      </c>
      <c r="E51" s="9">
        <v>0.94399999999999995</v>
      </c>
      <c r="F51" s="9">
        <v>420</v>
      </c>
      <c r="G51" s="9">
        <v>332</v>
      </c>
      <c r="H51" s="9">
        <v>35</v>
      </c>
      <c r="I51" s="9">
        <v>27.6</v>
      </c>
      <c r="J51" s="9">
        <v>-25</v>
      </c>
    </row>
    <row r="52" spans="4:10">
      <c r="D52" s="9">
        <v>43</v>
      </c>
      <c r="E52" s="9">
        <v>0.94299999999999995</v>
      </c>
      <c r="F52" s="9">
        <v>430</v>
      </c>
      <c r="G52" s="9">
        <v>339</v>
      </c>
      <c r="H52" s="9">
        <v>36</v>
      </c>
      <c r="I52" s="9">
        <v>28.3</v>
      </c>
      <c r="J52" s="9">
        <v>-26</v>
      </c>
    </row>
    <row r="53" spans="4:10">
      <c r="D53" s="9">
        <v>44</v>
      </c>
      <c r="E53" s="9">
        <v>0.94099999999999995</v>
      </c>
      <c r="F53" s="9">
        <v>440</v>
      </c>
      <c r="G53" s="9">
        <v>347</v>
      </c>
      <c r="H53" s="9">
        <v>37</v>
      </c>
      <c r="I53" s="9">
        <v>28.9</v>
      </c>
      <c r="J53" s="9">
        <v>-26</v>
      </c>
    </row>
    <row r="54" spans="4:10">
      <c r="D54" s="9">
        <v>45</v>
      </c>
      <c r="E54" s="9">
        <v>0.93899999999999995</v>
      </c>
      <c r="F54" s="9">
        <v>450</v>
      </c>
      <c r="G54" s="9">
        <v>355</v>
      </c>
      <c r="H54" s="9">
        <v>38</v>
      </c>
      <c r="I54" s="9" t="s">
        <v>52</v>
      </c>
      <c r="J54" s="9">
        <v>-27</v>
      </c>
    </row>
    <row r="55" spans="4:10">
      <c r="D55" s="9">
        <v>46</v>
      </c>
      <c r="E55" s="9">
        <v>0.93700000000000006</v>
      </c>
      <c r="F55" s="9">
        <v>460</v>
      </c>
      <c r="G55" s="9">
        <v>363</v>
      </c>
      <c r="H55" s="9">
        <v>39</v>
      </c>
      <c r="I55" s="9">
        <v>30.3</v>
      </c>
      <c r="J55" s="9">
        <v>-28</v>
      </c>
    </row>
    <row r="56" spans="4:10">
      <c r="D56" s="9">
        <v>47</v>
      </c>
      <c r="E56" s="9">
        <v>0.93500000000000005</v>
      </c>
      <c r="F56" s="9">
        <v>470</v>
      </c>
      <c r="G56" s="9">
        <v>371</v>
      </c>
      <c r="H56" s="9">
        <v>40</v>
      </c>
      <c r="I56" s="9">
        <v>30.9</v>
      </c>
      <c r="J56" s="9">
        <v>-29</v>
      </c>
    </row>
    <row r="57" spans="4:10">
      <c r="D57" s="9">
        <v>48</v>
      </c>
      <c r="E57" s="9">
        <v>0.93300000000000005</v>
      </c>
      <c r="F57" s="9">
        <v>480</v>
      </c>
      <c r="G57" s="9">
        <v>379</v>
      </c>
      <c r="H57" s="9">
        <v>41</v>
      </c>
      <c r="I57" s="9">
        <v>31.6</v>
      </c>
      <c r="J57" s="9">
        <v>-30</v>
      </c>
    </row>
    <row r="58" spans="4:10">
      <c r="D58" s="9">
        <v>49</v>
      </c>
      <c r="E58" s="9">
        <v>0.93100000000000005</v>
      </c>
      <c r="F58" s="9">
        <v>490</v>
      </c>
      <c r="G58" s="9">
        <v>387</v>
      </c>
      <c r="H58" s="9">
        <v>42</v>
      </c>
      <c r="I58" s="9">
        <v>32.200000000000003</v>
      </c>
      <c r="J58" s="9">
        <v>-31</v>
      </c>
    </row>
    <row r="59" spans="4:10">
      <c r="D59" s="9">
        <v>50</v>
      </c>
      <c r="E59" s="9">
        <v>0.92900000000000005</v>
      </c>
      <c r="F59" s="9">
        <v>500</v>
      </c>
      <c r="G59" s="9">
        <v>395</v>
      </c>
      <c r="H59" s="9">
        <v>42</v>
      </c>
      <c r="I59" s="9">
        <v>32.9</v>
      </c>
      <c r="J59" s="9">
        <v>-31</v>
      </c>
    </row>
    <row r="60" spans="4:10">
      <c r="D60" s="9">
        <v>51</v>
      </c>
      <c r="E60" s="9">
        <v>0.92700000000000005</v>
      </c>
      <c r="F60" s="9">
        <v>510</v>
      </c>
      <c r="G60" s="9">
        <v>403</v>
      </c>
      <c r="H60" s="9">
        <v>43</v>
      </c>
      <c r="I60" s="9">
        <v>33.5</v>
      </c>
      <c r="J60" s="9">
        <v>-32</v>
      </c>
    </row>
    <row r="61" spans="4:10">
      <c r="D61" s="137">
        <v>52</v>
      </c>
      <c r="E61" s="137">
        <v>0.92500000000000004</v>
      </c>
      <c r="F61" s="137">
        <v>520</v>
      </c>
      <c r="G61" s="137">
        <v>410</v>
      </c>
      <c r="H61" s="137">
        <v>44</v>
      </c>
      <c r="I61" s="137">
        <v>34.200000000000003</v>
      </c>
      <c r="J61" s="137">
        <v>-33</v>
      </c>
    </row>
    <row r="62" spans="4:10">
      <c r="D62" s="9">
        <v>53</v>
      </c>
      <c r="E62" s="9">
        <v>0.92300000000000004</v>
      </c>
      <c r="F62" s="9">
        <v>530</v>
      </c>
      <c r="G62" s="9">
        <v>418</v>
      </c>
      <c r="H62" s="9">
        <v>45</v>
      </c>
      <c r="I62" s="9">
        <v>34.9</v>
      </c>
      <c r="J62" s="9">
        <v>-34</v>
      </c>
    </row>
    <row r="63" spans="4:10">
      <c r="D63" s="9">
        <v>54</v>
      </c>
      <c r="E63" s="9">
        <v>0.92100000000000004</v>
      </c>
      <c r="F63" s="9">
        <v>540</v>
      </c>
      <c r="G63" s="9">
        <v>426</v>
      </c>
      <c r="H63" s="9">
        <v>46</v>
      </c>
      <c r="I63" s="9">
        <v>35.5</v>
      </c>
      <c r="J63" s="9">
        <v>-34</v>
      </c>
    </row>
    <row r="64" spans="4:10">
      <c r="D64" s="390">
        <v>55</v>
      </c>
      <c r="E64" s="390">
        <v>0.91900000000000004</v>
      </c>
      <c r="F64" s="390">
        <v>550</v>
      </c>
      <c r="G64" s="390">
        <v>434</v>
      </c>
      <c r="H64" s="390">
        <v>47</v>
      </c>
      <c r="I64" s="390">
        <v>36.200000000000003</v>
      </c>
      <c r="J64" s="390">
        <v>-35</v>
      </c>
    </row>
    <row r="65" spans="4:10">
      <c r="D65" s="9">
        <v>56</v>
      </c>
      <c r="E65" s="9">
        <v>0.91700000000000004</v>
      </c>
      <c r="F65" s="9">
        <v>560</v>
      </c>
      <c r="G65" s="9">
        <v>442</v>
      </c>
      <c r="H65" s="9">
        <v>48</v>
      </c>
      <c r="I65" s="9">
        <v>36.799999999999997</v>
      </c>
      <c r="J65" s="9">
        <v>-36</v>
      </c>
    </row>
    <row r="66" spans="4:10">
      <c r="D66" s="9">
        <v>57</v>
      </c>
      <c r="E66" s="9">
        <v>0.91500000000000004</v>
      </c>
      <c r="F66" s="9">
        <v>570</v>
      </c>
      <c r="G66" s="9">
        <v>450</v>
      </c>
      <c r="H66" s="9">
        <v>49</v>
      </c>
      <c r="I66" s="9">
        <v>37.5</v>
      </c>
      <c r="J66" s="9">
        <v>-37</v>
      </c>
    </row>
    <row r="67" spans="4:10">
      <c r="D67" s="9">
        <v>58</v>
      </c>
      <c r="E67" s="9">
        <v>0.91300000000000003</v>
      </c>
      <c r="F67" s="9">
        <v>580</v>
      </c>
      <c r="G67" s="9">
        <v>458</v>
      </c>
      <c r="H67" s="9">
        <v>50</v>
      </c>
      <c r="I67" s="9">
        <v>38.200000000000003</v>
      </c>
      <c r="J67" s="9">
        <v>-37</v>
      </c>
    </row>
    <row r="68" spans="4:10">
      <c r="D68" s="9">
        <v>59</v>
      </c>
      <c r="E68" s="10">
        <v>0.91</v>
      </c>
      <c r="F68" s="9">
        <v>590</v>
      </c>
      <c r="G68" s="9">
        <v>466</v>
      </c>
      <c r="H68" s="9">
        <v>51</v>
      </c>
      <c r="I68" s="9">
        <v>38.799999999999997</v>
      </c>
      <c r="J68" s="9">
        <v>-38</v>
      </c>
    </row>
    <row r="69" spans="4:10">
      <c r="D69" s="9">
        <v>60</v>
      </c>
      <c r="E69" s="9">
        <v>0.90800000000000003</v>
      </c>
      <c r="F69" s="9">
        <v>600</v>
      </c>
      <c r="G69" s="9">
        <v>474</v>
      </c>
      <c r="H69" s="9">
        <v>52</v>
      </c>
      <c r="I69" s="9">
        <v>39.5</v>
      </c>
      <c r="J69" s="9">
        <v>-39</v>
      </c>
    </row>
    <row r="70" spans="4:10">
      <c r="D70" s="9">
        <v>61</v>
      </c>
      <c r="E70" s="9">
        <v>0.90600000000000003</v>
      </c>
      <c r="F70" s="9">
        <v>610</v>
      </c>
      <c r="G70" s="9">
        <v>481</v>
      </c>
      <c r="H70" s="9">
        <v>53</v>
      </c>
      <c r="I70" s="9">
        <v>40.1</v>
      </c>
      <c r="J70" s="9">
        <v>-39</v>
      </c>
    </row>
    <row r="71" spans="4:10">
      <c r="D71" s="9">
        <v>62</v>
      </c>
      <c r="E71" s="9">
        <v>0.90400000000000003</v>
      </c>
      <c r="F71" s="9">
        <v>620</v>
      </c>
      <c r="G71" s="9">
        <v>489</v>
      </c>
      <c r="H71" s="9">
        <v>54</v>
      </c>
      <c r="I71" s="9">
        <v>40.799999999999997</v>
      </c>
      <c r="J71" s="9">
        <v>-40</v>
      </c>
    </row>
    <row r="72" spans="4:10">
      <c r="D72" s="9">
        <v>63</v>
      </c>
      <c r="E72" s="9">
        <v>0.90100000000000002</v>
      </c>
      <c r="F72" s="9">
        <v>630</v>
      </c>
      <c r="G72" s="9">
        <v>497</v>
      </c>
      <c r="H72" s="9">
        <v>55</v>
      </c>
      <c r="I72" s="9">
        <v>41.4</v>
      </c>
      <c r="J72" s="9">
        <v>-40</v>
      </c>
    </row>
    <row r="73" spans="4:10">
      <c r="D73" s="9">
        <v>64</v>
      </c>
      <c r="E73" s="9">
        <v>0.89900000000000002</v>
      </c>
      <c r="F73" s="9">
        <v>640</v>
      </c>
      <c r="G73" s="9">
        <v>505</v>
      </c>
      <c r="H73" s="9">
        <v>56</v>
      </c>
      <c r="I73" s="9">
        <v>42.1</v>
      </c>
      <c r="J73" s="9">
        <v>-41</v>
      </c>
    </row>
    <row r="74" spans="4:10">
      <c r="D74" s="9">
        <v>65</v>
      </c>
      <c r="E74" s="9">
        <v>0.89700000000000002</v>
      </c>
      <c r="F74" s="9">
        <v>650</v>
      </c>
      <c r="G74" s="9">
        <v>513</v>
      </c>
      <c r="H74" s="9">
        <v>57</v>
      </c>
      <c r="I74" s="9">
        <v>42.8</v>
      </c>
      <c r="J74" s="9">
        <v>-42</v>
      </c>
    </row>
    <row r="75" spans="4:10">
      <c r="D75" s="9">
        <v>66</v>
      </c>
      <c r="E75" s="9">
        <v>0.89400000000000002</v>
      </c>
      <c r="F75" s="9">
        <v>660</v>
      </c>
      <c r="G75" s="9">
        <v>521</v>
      </c>
      <c r="H75" s="9">
        <v>58</v>
      </c>
      <c r="I75" s="9">
        <v>43.4</v>
      </c>
      <c r="J75" s="9">
        <v>-42</v>
      </c>
    </row>
    <row r="76" spans="4:10">
      <c r="D76" s="9">
        <v>67</v>
      </c>
      <c r="E76" s="9">
        <v>0.89200000000000002</v>
      </c>
      <c r="F76" s="9">
        <v>670</v>
      </c>
      <c r="G76" s="9">
        <v>529</v>
      </c>
      <c r="H76" s="9">
        <v>59</v>
      </c>
      <c r="I76" s="9">
        <v>44.1</v>
      </c>
      <c r="J76" s="9">
        <v>-43</v>
      </c>
    </row>
    <row r="77" spans="4:10">
      <c r="D77" s="9">
        <v>68</v>
      </c>
      <c r="E77" s="10">
        <v>0.89</v>
      </c>
      <c r="F77" s="9">
        <v>680</v>
      </c>
      <c r="G77" s="9">
        <v>537</v>
      </c>
      <c r="H77" s="9">
        <v>60</v>
      </c>
      <c r="I77" s="9">
        <v>44.7</v>
      </c>
      <c r="J77" s="9">
        <v>-43</v>
      </c>
    </row>
    <row r="78" spans="4:10">
      <c r="D78" s="9">
        <v>69</v>
      </c>
      <c r="E78" s="9">
        <v>0.88700000000000001</v>
      </c>
      <c r="F78" s="9">
        <v>690</v>
      </c>
      <c r="G78" s="9">
        <v>545</v>
      </c>
      <c r="H78" s="9">
        <v>61</v>
      </c>
      <c r="I78" s="9">
        <v>45.4</v>
      </c>
      <c r="J78" s="9">
        <v>-44</v>
      </c>
    </row>
    <row r="79" spans="4:10">
      <c r="D79" s="9">
        <v>70</v>
      </c>
      <c r="E79" s="9">
        <v>0.88500000000000001</v>
      </c>
      <c r="F79" s="9">
        <v>700</v>
      </c>
      <c r="G79" s="9">
        <v>553</v>
      </c>
      <c r="H79" s="9">
        <v>62</v>
      </c>
      <c r="I79" s="9">
        <v>46</v>
      </c>
      <c r="J79" s="9">
        <v>-45</v>
      </c>
    </row>
    <row r="80" spans="4:10">
      <c r="D80" s="9">
        <v>71</v>
      </c>
      <c r="E80" s="9">
        <v>0.88200000000000001</v>
      </c>
      <c r="F80" s="9">
        <v>710</v>
      </c>
      <c r="G80" s="9">
        <v>560</v>
      </c>
      <c r="H80" s="9">
        <v>64</v>
      </c>
      <c r="I80" s="9">
        <v>46.7</v>
      </c>
      <c r="J80" s="9">
        <v>-45</v>
      </c>
    </row>
    <row r="81" spans="4:10">
      <c r="D81" s="9">
        <v>72</v>
      </c>
      <c r="E81" s="10">
        <v>0.88</v>
      </c>
      <c r="F81" s="9">
        <v>720</v>
      </c>
      <c r="G81" s="9">
        <v>568</v>
      </c>
      <c r="H81" s="9">
        <v>65</v>
      </c>
      <c r="I81" s="9">
        <v>47.4</v>
      </c>
      <c r="J81" s="9">
        <v>-46</v>
      </c>
    </row>
    <row r="82" spans="4:10">
      <c r="D82" s="9">
        <v>73</v>
      </c>
      <c r="E82" s="9">
        <v>0.877</v>
      </c>
      <c r="F82" s="9">
        <v>730</v>
      </c>
      <c r="G82" s="9">
        <v>576</v>
      </c>
      <c r="H82" s="9">
        <v>66</v>
      </c>
      <c r="I82" s="9">
        <v>48</v>
      </c>
      <c r="J82" s="9">
        <v>-47</v>
      </c>
    </row>
    <row r="83" spans="4:10">
      <c r="D83" s="9">
        <v>74</v>
      </c>
      <c r="E83" s="9">
        <v>0.875</v>
      </c>
      <c r="F83" s="9">
        <v>740</v>
      </c>
      <c r="G83" s="9">
        <v>584</v>
      </c>
      <c r="H83" s="9">
        <v>67</v>
      </c>
      <c r="I83" s="9">
        <v>48.7</v>
      </c>
      <c r="J83" s="9">
        <v>-48</v>
      </c>
    </row>
    <row r="84" spans="4:10">
      <c r="D84" s="9">
        <v>75</v>
      </c>
      <c r="E84" s="9">
        <v>0.872</v>
      </c>
      <c r="F84" s="9">
        <v>750</v>
      </c>
      <c r="G84" s="9">
        <v>592</v>
      </c>
      <c r="H84" s="9">
        <v>68</v>
      </c>
      <c r="I84" s="9">
        <v>49.3</v>
      </c>
      <c r="J84" s="9">
        <v>-48</v>
      </c>
    </row>
    <row r="85" spans="4:10">
      <c r="D85" s="9">
        <v>76</v>
      </c>
      <c r="E85" s="9">
        <v>0.86899999999999999</v>
      </c>
      <c r="F85" s="9">
        <v>760</v>
      </c>
      <c r="G85" s="9">
        <v>600</v>
      </c>
      <c r="H85" s="9">
        <v>69</v>
      </c>
      <c r="I85" s="9">
        <v>50</v>
      </c>
      <c r="J85" s="9">
        <v>-49</v>
      </c>
    </row>
    <row r="86" spans="4:10">
      <c r="D86" s="9">
        <v>77</v>
      </c>
      <c r="E86" s="9">
        <v>0.86699999999999999</v>
      </c>
      <c r="F86" s="9">
        <v>770</v>
      </c>
      <c r="G86" s="9">
        <v>608</v>
      </c>
      <c r="H86" s="9">
        <v>70</v>
      </c>
      <c r="I86" s="9">
        <v>50.6</v>
      </c>
      <c r="J86" s="9">
        <v>-50</v>
      </c>
    </row>
    <row r="87" spans="4:10">
      <c r="D87" s="9">
        <v>78</v>
      </c>
      <c r="E87" s="9">
        <v>0.86399999999999999</v>
      </c>
      <c r="F87" s="9">
        <v>780</v>
      </c>
      <c r="G87" s="9">
        <v>616</v>
      </c>
      <c r="H87" s="9">
        <v>71</v>
      </c>
      <c r="I87" s="9">
        <v>51.3</v>
      </c>
      <c r="J87" s="9">
        <v>-51</v>
      </c>
    </row>
    <row r="88" spans="4:10">
      <c r="D88" s="9">
        <v>79</v>
      </c>
      <c r="E88" s="9">
        <v>0.86099999999999999</v>
      </c>
      <c r="F88" s="9">
        <v>790</v>
      </c>
      <c r="G88" s="9">
        <v>624</v>
      </c>
      <c r="H88" s="9">
        <v>72</v>
      </c>
      <c r="I88" s="9">
        <v>52</v>
      </c>
      <c r="J88" s="9">
        <v>-52</v>
      </c>
    </row>
    <row r="89" spans="4:10">
      <c r="D89" s="9">
        <v>80</v>
      </c>
      <c r="E89" s="9">
        <v>0.85899999999999999</v>
      </c>
      <c r="F89" s="9">
        <v>800</v>
      </c>
      <c r="G89" s="9">
        <v>631</v>
      </c>
      <c r="H89" s="9">
        <v>74</v>
      </c>
      <c r="I89" s="9">
        <v>52.6</v>
      </c>
      <c r="J89" s="9">
        <v>-53</v>
      </c>
    </row>
    <row r="90" spans="4:10">
      <c r="D90" s="9">
        <v>81</v>
      </c>
      <c r="E90" s="9">
        <v>0.85599999999999998</v>
      </c>
      <c r="F90" s="9">
        <v>810</v>
      </c>
      <c r="G90" s="9">
        <v>639</v>
      </c>
      <c r="H90" s="9">
        <v>75</v>
      </c>
      <c r="I90" s="9">
        <v>53.3</v>
      </c>
      <c r="J90" s="9">
        <v>-54</v>
      </c>
    </row>
    <row r="91" spans="4:10">
      <c r="D91" s="9">
        <v>82</v>
      </c>
      <c r="E91" s="9">
        <v>0.85299999999999998</v>
      </c>
      <c r="F91" s="9">
        <v>820</v>
      </c>
      <c r="G91" s="9">
        <v>647</v>
      </c>
      <c r="H91" s="9">
        <v>76</v>
      </c>
      <c r="I91" s="9">
        <v>53.9</v>
      </c>
      <c r="J91" s="9">
        <v>-56</v>
      </c>
    </row>
    <row r="92" spans="4:10">
      <c r="D92" s="9">
        <v>83</v>
      </c>
      <c r="E92" s="10">
        <v>0.85</v>
      </c>
      <c r="F92" s="9">
        <v>830</v>
      </c>
      <c r="G92" s="9">
        <v>655</v>
      </c>
      <c r="H92" s="9">
        <v>77</v>
      </c>
      <c r="I92" s="9">
        <v>54.6</v>
      </c>
      <c r="J92" s="9">
        <v>-57</v>
      </c>
    </row>
    <row r="93" spans="4:10">
      <c r="D93" s="9">
        <v>84</v>
      </c>
      <c r="E93" s="9">
        <v>0.84699999999999998</v>
      </c>
      <c r="F93" s="9">
        <v>840</v>
      </c>
      <c r="G93" s="9">
        <v>663</v>
      </c>
      <c r="H93" s="9">
        <v>78</v>
      </c>
      <c r="I93" s="9">
        <v>55.3</v>
      </c>
      <c r="J93" s="9">
        <v>-59</v>
      </c>
    </row>
    <row r="94" spans="4:10">
      <c r="D94" s="9">
        <v>85</v>
      </c>
      <c r="E94" s="9">
        <v>0.84399999999999997</v>
      </c>
      <c r="F94" s="9">
        <v>850</v>
      </c>
      <c r="G94" s="9">
        <v>671</v>
      </c>
      <c r="H94" s="9">
        <v>79</v>
      </c>
      <c r="I94" s="9">
        <v>55.9</v>
      </c>
      <c r="J94" s="9">
        <v>-61</v>
      </c>
    </row>
    <row r="95" spans="4:10">
      <c r="D95" s="9">
        <v>86</v>
      </c>
      <c r="E95" s="9">
        <v>0.84099999999999997</v>
      </c>
      <c r="F95" s="9">
        <v>860</v>
      </c>
      <c r="G95" s="9">
        <v>679</v>
      </c>
      <c r="H95" s="9">
        <v>81</v>
      </c>
      <c r="I95" s="9">
        <v>56.6</v>
      </c>
      <c r="J95" s="9">
        <v>-63</v>
      </c>
    </row>
    <row r="96" spans="4:10">
      <c r="D96" s="9">
        <v>87</v>
      </c>
      <c r="E96" s="9">
        <v>0.83799999999999997</v>
      </c>
      <c r="F96" s="9">
        <v>870</v>
      </c>
      <c r="G96" s="9">
        <v>687</v>
      </c>
      <c r="H96" s="9">
        <v>82</v>
      </c>
      <c r="I96" s="9">
        <v>57.2</v>
      </c>
      <c r="J96" s="9">
        <v>-65</v>
      </c>
    </row>
    <row r="97" spans="4:10">
      <c r="D97" s="9">
        <v>88</v>
      </c>
      <c r="E97" s="9">
        <v>0.83499999999999996</v>
      </c>
      <c r="F97" s="9">
        <v>880</v>
      </c>
      <c r="G97" s="9">
        <v>695</v>
      </c>
      <c r="H97" s="9">
        <v>83</v>
      </c>
      <c r="I97" s="9">
        <v>57.9</v>
      </c>
      <c r="J97" s="9">
        <v>-67</v>
      </c>
    </row>
    <row r="98" spans="4:10">
      <c r="D98" s="9">
        <v>89</v>
      </c>
      <c r="E98" s="9">
        <v>0.83199999999999996</v>
      </c>
      <c r="F98" s="9">
        <v>890</v>
      </c>
      <c r="G98" s="9">
        <v>703</v>
      </c>
      <c r="H98" s="9">
        <v>84</v>
      </c>
      <c r="I98" s="9">
        <v>58.5</v>
      </c>
      <c r="J98" s="9">
        <v>-69</v>
      </c>
    </row>
    <row r="99" spans="4:10">
      <c r="D99" s="9">
        <v>90</v>
      </c>
      <c r="E99" s="9">
        <v>0.82799999999999996</v>
      </c>
      <c r="F99" s="9">
        <v>900</v>
      </c>
      <c r="G99" s="9">
        <v>710</v>
      </c>
      <c r="H99" s="9">
        <v>86</v>
      </c>
      <c r="I99" s="9">
        <v>59.2</v>
      </c>
      <c r="J99" s="9">
        <v>-72</v>
      </c>
    </row>
    <row r="100" spans="4:10">
      <c r="D100" s="9">
        <v>91</v>
      </c>
      <c r="E100" s="9">
        <v>0.82499999999999996</v>
      </c>
      <c r="F100" s="9">
        <v>910</v>
      </c>
      <c r="G100" s="9">
        <v>718</v>
      </c>
      <c r="H100" s="9">
        <v>87</v>
      </c>
      <c r="I100" s="9">
        <v>59.9</v>
      </c>
      <c r="J100" s="9">
        <v>-75</v>
      </c>
    </row>
    <row r="101" spans="4:10">
      <c r="D101" s="9">
        <v>92</v>
      </c>
      <c r="E101" s="9">
        <v>0.82199999999999995</v>
      </c>
      <c r="F101" s="9">
        <v>920</v>
      </c>
      <c r="G101" s="9">
        <v>726</v>
      </c>
      <c r="H101" s="9">
        <v>88</v>
      </c>
      <c r="I101" s="9">
        <v>60.5</v>
      </c>
      <c r="J101" s="9">
        <v>-78</v>
      </c>
    </row>
    <row r="102" spans="4:10">
      <c r="D102" s="9">
        <v>93</v>
      </c>
      <c r="E102" s="9">
        <v>0.81799999999999995</v>
      </c>
      <c r="F102" s="9">
        <v>930</v>
      </c>
      <c r="G102" s="9">
        <v>734</v>
      </c>
      <c r="H102" s="9">
        <v>90</v>
      </c>
      <c r="I102" s="9">
        <v>61.2</v>
      </c>
      <c r="J102" s="9">
        <v>-81</v>
      </c>
    </row>
    <row r="103" spans="4:10">
      <c r="D103" s="9">
        <v>94</v>
      </c>
      <c r="E103" s="9">
        <v>0.81399999999999995</v>
      </c>
      <c r="F103" s="9">
        <v>940</v>
      </c>
      <c r="G103" s="9">
        <v>742</v>
      </c>
      <c r="H103" s="9">
        <v>91</v>
      </c>
      <c r="I103" s="9">
        <v>61.8</v>
      </c>
      <c r="J103" s="9">
        <v>-85</v>
      </c>
    </row>
    <row r="104" spans="4:10">
      <c r="D104" s="390">
        <v>95</v>
      </c>
      <c r="E104" s="391">
        <v>0.81</v>
      </c>
      <c r="F104" s="390">
        <v>950</v>
      </c>
      <c r="G104" s="390">
        <v>750</v>
      </c>
      <c r="H104" s="390">
        <v>93</v>
      </c>
      <c r="I104" s="390">
        <v>62.5</v>
      </c>
      <c r="J104" s="390">
        <v>-89</v>
      </c>
    </row>
    <row r="105" spans="4:10">
      <c r="D105" s="9">
        <v>96</v>
      </c>
      <c r="E105" s="9">
        <v>0.80600000000000005</v>
      </c>
      <c r="F105" s="9">
        <v>960</v>
      </c>
      <c r="G105" s="9">
        <v>758</v>
      </c>
      <c r="H105" s="9">
        <v>94</v>
      </c>
      <c r="I105" s="9">
        <v>63.1</v>
      </c>
      <c r="J105" s="9">
        <v>-93</v>
      </c>
    </row>
    <row r="106" spans="4:10">
      <c r="D106" s="9">
        <v>97</v>
      </c>
      <c r="E106" s="9">
        <v>0.80200000000000005</v>
      </c>
      <c r="F106" s="9">
        <v>970</v>
      </c>
      <c r="G106" s="9">
        <v>766</v>
      </c>
      <c r="H106" s="9">
        <v>95</v>
      </c>
      <c r="I106" s="9">
        <v>63.8</v>
      </c>
      <c r="J106" s="9">
        <v>-98</v>
      </c>
    </row>
    <row r="107" spans="4:10">
      <c r="D107" s="9">
        <v>98</v>
      </c>
      <c r="E107" s="9">
        <v>0.79800000000000004</v>
      </c>
      <c r="F107" s="9">
        <v>980</v>
      </c>
      <c r="G107" s="9">
        <v>774</v>
      </c>
      <c r="H107" s="9">
        <v>97</v>
      </c>
      <c r="I107" s="9">
        <v>64.5</v>
      </c>
      <c r="J107" s="9">
        <v>-103</v>
      </c>
    </row>
    <row r="108" spans="4:10">
      <c r="D108" s="9">
        <v>99</v>
      </c>
      <c r="E108" s="9">
        <v>0.79400000000000004</v>
      </c>
      <c r="F108" s="9">
        <v>990</v>
      </c>
      <c r="G108" s="9">
        <v>781</v>
      </c>
      <c r="H108" s="9">
        <v>98</v>
      </c>
      <c r="I108" s="9">
        <v>65.099999999999994</v>
      </c>
      <c r="J108" s="9">
        <v>-108</v>
      </c>
    </row>
    <row r="109" spans="4:10">
      <c r="D109" s="9">
        <v>100</v>
      </c>
      <c r="E109" s="9">
        <v>0.78900000000000003</v>
      </c>
      <c r="F109" s="9">
        <v>1000</v>
      </c>
      <c r="G109" s="9">
        <v>789</v>
      </c>
      <c r="H109" s="9">
        <v>100</v>
      </c>
      <c r="I109" s="9">
        <v>65.8</v>
      </c>
      <c r="J109" s="9">
        <v>-114</v>
      </c>
    </row>
  </sheetData>
  <sheetProtection password="CFAA" sheet="1" objects="1" scenarios="1"/>
  <mergeCells count="6">
    <mergeCell ref="AI38:AJ38"/>
    <mergeCell ref="P1:AC1"/>
    <mergeCell ref="P2:AC2"/>
    <mergeCell ref="P3:AC3"/>
    <mergeCell ref="D5:J6"/>
    <mergeCell ref="D1:F1"/>
  </mergeCells>
  <hyperlinks>
    <hyperlink ref="D1" r:id="rId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dimension ref="A1:AJ221"/>
  <sheetViews>
    <sheetView topLeftCell="A13" zoomScale="80" zoomScaleNormal="80" workbookViewId="0">
      <selection sqref="A1:V1"/>
    </sheetView>
  </sheetViews>
  <sheetFormatPr defaultRowHeight="18.75"/>
  <cols>
    <col min="1" max="1" width="30.7109375" style="75" customWidth="1"/>
    <col min="2" max="2" width="14.7109375" style="75" customWidth="1"/>
    <col min="3" max="5" width="13.28515625" style="75" customWidth="1"/>
    <col min="6" max="7" width="13.28515625" style="76" customWidth="1"/>
    <col min="8" max="13" width="13.28515625" style="75" customWidth="1"/>
    <col min="14" max="14" width="14.7109375" style="75" customWidth="1"/>
    <col min="15" max="22" width="13.28515625" style="75" customWidth="1"/>
    <col min="23" max="23" width="5.85546875" style="75" customWidth="1"/>
    <col min="24" max="24" width="5.140625" style="75" customWidth="1"/>
    <col min="25" max="25" width="17" style="75" customWidth="1"/>
    <col min="26" max="52" width="12.7109375" style="75" customWidth="1"/>
    <col min="53" max="16384" width="9.140625" style="75"/>
  </cols>
  <sheetData>
    <row r="1" spans="1:36" ht="26.25">
      <c r="A1" s="462" t="s">
        <v>2110</v>
      </c>
      <c r="B1" s="462"/>
      <c r="C1" s="462"/>
      <c r="D1" s="462"/>
      <c r="E1" s="462"/>
      <c r="F1" s="462"/>
      <c r="G1" s="462"/>
      <c r="H1" s="462"/>
      <c r="I1" s="462"/>
      <c r="J1" s="462"/>
      <c r="K1" s="462"/>
      <c r="L1" s="462"/>
      <c r="M1" s="462"/>
      <c r="N1" s="462"/>
      <c r="O1" s="462"/>
      <c r="P1" s="462"/>
      <c r="Q1" s="462"/>
      <c r="R1" s="462"/>
      <c r="S1" s="462"/>
      <c r="T1" s="462"/>
      <c r="U1" s="462"/>
      <c r="V1" s="462"/>
      <c r="W1" s="78"/>
      <c r="X1" s="78"/>
      <c r="Y1" s="219">
        <f>+Alkohol!L14*100</f>
        <v>51.830936111073441</v>
      </c>
      <c r="Z1" s="78"/>
      <c r="AA1" s="78"/>
      <c r="AB1" s="78"/>
      <c r="AC1" s="78"/>
      <c r="AD1" s="78"/>
      <c r="AE1" s="78"/>
      <c r="AF1" s="78"/>
    </row>
    <row r="2" spans="1:36">
      <c r="A2" s="215" t="s">
        <v>112</v>
      </c>
      <c r="Y2" s="220">
        <f>INT(Y1)</f>
        <v>51</v>
      </c>
    </row>
    <row r="3" spans="1:36" ht="26.25">
      <c r="A3" s="466" t="s">
        <v>2112</v>
      </c>
      <c r="B3" s="466"/>
      <c r="C3" s="466"/>
      <c r="D3" s="466"/>
      <c r="E3" s="466"/>
      <c r="F3" s="466"/>
      <c r="G3" s="466"/>
      <c r="H3" s="466"/>
      <c r="I3" s="466"/>
      <c r="J3" s="466"/>
      <c r="K3" s="466"/>
      <c r="L3" s="466"/>
      <c r="M3" s="466"/>
      <c r="N3" s="466"/>
      <c r="O3" s="466"/>
      <c r="P3" s="466"/>
      <c r="Q3" s="466"/>
      <c r="R3" s="466"/>
      <c r="S3" s="466"/>
      <c r="T3" s="466"/>
      <c r="U3" s="466"/>
      <c r="V3" s="466"/>
      <c r="W3" s="111"/>
      <c r="X3" s="111"/>
      <c r="Y3" s="221">
        <f>+Y1-Y2</f>
        <v>0.83093611107344145</v>
      </c>
      <c r="Z3" s="111"/>
      <c r="AA3" s="111"/>
      <c r="AB3" s="111"/>
      <c r="AC3" s="111"/>
    </row>
    <row r="4" spans="1:36" ht="21.75" thickBot="1">
      <c r="B4" s="214"/>
      <c r="C4" s="214"/>
      <c r="D4" s="214"/>
      <c r="E4" s="214"/>
      <c r="F4" s="214"/>
      <c r="G4" s="214"/>
      <c r="H4" s="214"/>
      <c r="I4" s="214"/>
      <c r="J4" s="214"/>
      <c r="K4" s="214"/>
      <c r="L4" s="214"/>
      <c r="M4" s="214"/>
      <c r="N4" s="214"/>
      <c r="O4" s="214"/>
      <c r="P4" s="214"/>
      <c r="Q4" s="214"/>
      <c r="R4" s="214"/>
      <c r="S4" s="214"/>
      <c r="T4" s="214"/>
      <c r="U4" s="214"/>
      <c r="V4" s="214"/>
      <c r="W4" s="80"/>
      <c r="Z4" s="126"/>
      <c r="AA4" s="126"/>
      <c r="AB4" s="126"/>
      <c r="AC4" s="80"/>
      <c r="AD4" s="80"/>
      <c r="AE4" s="80"/>
    </row>
    <row r="5" spans="1:36" ht="21" customHeight="1">
      <c r="A5" s="84" t="s">
        <v>137</v>
      </c>
      <c r="B5" s="463" t="s">
        <v>2111</v>
      </c>
      <c r="C5" s="463"/>
      <c r="D5" s="463"/>
      <c r="E5" s="463"/>
      <c r="F5" s="463"/>
      <c r="G5" s="463"/>
      <c r="H5" s="463"/>
      <c r="I5" s="463"/>
      <c r="J5" s="463"/>
      <c r="K5" s="463"/>
      <c r="L5" s="463"/>
      <c r="M5" s="463"/>
      <c r="N5" s="463"/>
      <c r="O5" s="463"/>
      <c r="P5" s="463"/>
      <c r="Q5" s="463"/>
      <c r="R5" s="463"/>
      <c r="S5" s="463"/>
      <c r="T5" s="463"/>
      <c r="U5" s="464"/>
      <c r="V5" s="465"/>
      <c r="Y5" s="127"/>
      <c r="Z5" s="467" t="s">
        <v>2108</v>
      </c>
      <c r="AA5" s="468"/>
      <c r="AB5" s="468"/>
      <c r="AC5" s="468"/>
      <c r="AD5" s="468"/>
      <c r="AE5" s="468"/>
      <c r="AF5" s="468"/>
      <c r="AG5" s="468"/>
      <c r="AH5" s="468"/>
      <c r="AI5" s="468"/>
      <c r="AJ5" s="469"/>
    </row>
    <row r="6" spans="1:36" ht="21" customHeight="1">
      <c r="A6" s="85" t="s">
        <v>135</v>
      </c>
      <c r="B6" s="79">
        <v>1</v>
      </c>
      <c r="C6" s="79">
        <v>50</v>
      </c>
      <c r="D6" s="77">
        <v>100</v>
      </c>
      <c r="E6" s="77">
        <v>150</v>
      </c>
      <c r="F6" s="77">
        <v>200</v>
      </c>
      <c r="G6" s="77">
        <v>250</v>
      </c>
      <c r="H6" s="133">
        <v>300</v>
      </c>
      <c r="I6" s="77">
        <v>350</v>
      </c>
      <c r="J6" s="77">
        <v>400</v>
      </c>
      <c r="K6" s="202">
        <v>450</v>
      </c>
      <c r="L6" s="209">
        <v>500</v>
      </c>
      <c r="M6" s="206">
        <v>550</v>
      </c>
      <c r="N6" s="202">
        <v>600</v>
      </c>
      <c r="O6" s="95">
        <v>650</v>
      </c>
      <c r="P6" s="77">
        <v>700</v>
      </c>
      <c r="Q6" s="77">
        <v>750</v>
      </c>
      <c r="R6" s="77">
        <v>800</v>
      </c>
      <c r="S6" s="77">
        <v>850</v>
      </c>
      <c r="T6" s="77">
        <v>900</v>
      </c>
      <c r="U6" s="99">
        <v>950</v>
      </c>
      <c r="V6" s="81">
        <v>999</v>
      </c>
      <c r="Y6" s="128"/>
      <c r="Z6" s="470"/>
      <c r="AA6" s="471"/>
      <c r="AB6" s="471"/>
      <c r="AC6" s="471"/>
      <c r="AD6" s="471"/>
      <c r="AE6" s="471"/>
      <c r="AF6" s="471"/>
      <c r="AG6" s="471"/>
      <c r="AH6" s="471"/>
      <c r="AI6" s="471"/>
      <c r="AJ6" s="472"/>
    </row>
    <row r="7" spans="1:36" ht="21" customHeight="1">
      <c r="A7" s="86" t="s">
        <v>133</v>
      </c>
      <c r="B7" s="77">
        <v>999</v>
      </c>
      <c r="C7" s="77">
        <v>950</v>
      </c>
      <c r="D7" s="77">
        <v>900</v>
      </c>
      <c r="E7" s="77">
        <v>850</v>
      </c>
      <c r="F7" s="77">
        <v>800</v>
      </c>
      <c r="G7" s="77">
        <v>750</v>
      </c>
      <c r="H7" s="133">
        <v>700</v>
      </c>
      <c r="I7" s="77">
        <v>650</v>
      </c>
      <c r="J7" s="77">
        <v>600</v>
      </c>
      <c r="K7" s="202">
        <v>550</v>
      </c>
      <c r="L7" s="209">
        <v>500</v>
      </c>
      <c r="M7" s="206">
        <v>450</v>
      </c>
      <c r="N7" s="202">
        <v>400</v>
      </c>
      <c r="O7" s="95">
        <v>350</v>
      </c>
      <c r="P7" s="77">
        <v>300</v>
      </c>
      <c r="Q7" s="77">
        <v>250</v>
      </c>
      <c r="R7" s="77">
        <v>200</v>
      </c>
      <c r="S7" s="77">
        <v>150</v>
      </c>
      <c r="T7" s="77">
        <v>100</v>
      </c>
      <c r="U7" s="99">
        <v>50</v>
      </c>
      <c r="V7" s="81">
        <v>1</v>
      </c>
      <c r="Y7" s="129"/>
      <c r="Z7" s="473" t="s">
        <v>153</v>
      </c>
      <c r="AA7" s="474"/>
      <c r="AB7" s="474"/>
      <c r="AC7" s="474"/>
      <c r="AD7" s="474"/>
      <c r="AE7" s="474"/>
      <c r="AF7" s="474"/>
      <c r="AG7" s="474"/>
      <c r="AH7" s="474"/>
      <c r="AI7" s="474"/>
      <c r="AJ7" s="475"/>
    </row>
    <row r="8" spans="1:36" ht="21" customHeight="1">
      <c r="A8" s="87" t="s">
        <v>2131</v>
      </c>
      <c r="B8" s="122">
        <f>ROUND(B9,1)</f>
        <v>999.9</v>
      </c>
      <c r="C8" s="107">
        <f>ROUND(C9,1)</f>
        <v>996.7</v>
      </c>
      <c r="D8" s="107">
        <f t="shared" ref="D8:V8" si="0">ROUND(D9,1)</f>
        <v>992.6</v>
      </c>
      <c r="E8" s="107">
        <f t="shared" si="0"/>
        <v>987.9</v>
      </c>
      <c r="F8" s="107">
        <f t="shared" si="0"/>
        <v>982.8</v>
      </c>
      <c r="G8" s="107">
        <f t="shared" si="0"/>
        <v>977.8</v>
      </c>
      <c r="H8" s="134">
        <f t="shared" si="0"/>
        <v>973.3</v>
      </c>
      <c r="I8" s="107">
        <f t="shared" si="0"/>
        <v>969.7</v>
      </c>
      <c r="J8" s="107">
        <f t="shared" si="0"/>
        <v>967.1</v>
      </c>
      <c r="K8" s="203">
        <f t="shared" si="0"/>
        <v>965.4</v>
      </c>
      <c r="L8" s="210">
        <f>ROUND(L9,2)</f>
        <v>964.67</v>
      </c>
      <c r="M8" s="203">
        <f t="shared" si="0"/>
        <v>964.6</v>
      </c>
      <c r="N8" s="203">
        <f t="shared" si="0"/>
        <v>965.3</v>
      </c>
      <c r="O8" s="107">
        <f t="shared" si="0"/>
        <v>966.5</v>
      </c>
      <c r="P8" s="107">
        <f t="shared" si="0"/>
        <v>968.4</v>
      </c>
      <c r="Q8" s="107">
        <f t="shared" si="0"/>
        <v>970.8</v>
      </c>
      <c r="R8" s="107">
        <f t="shared" si="0"/>
        <v>974</v>
      </c>
      <c r="S8" s="107">
        <f t="shared" si="0"/>
        <v>978</v>
      </c>
      <c r="T8" s="107">
        <f t="shared" si="0"/>
        <v>983.2</v>
      </c>
      <c r="U8" s="107">
        <f t="shared" si="0"/>
        <v>990.2</v>
      </c>
      <c r="V8" s="123">
        <f t="shared" si="0"/>
        <v>999.8</v>
      </c>
      <c r="Y8" s="216" t="s">
        <v>2143</v>
      </c>
      <c r="Z8" s="479" t="s">
        <v>154</v>
      </c>
      <c r="AA8" s="473" t="s">
        <v>155</v>
      </c>
      <c r="AB8" s="474"/>
      <c r="AC8" s="474"/>
      <c r="AD8" s="474"/>
      <c r="AE8" s="474"/>
      <c r="AF8" s="474"/>
      <c r="AG8" s="474"/>
      <c r="AH8" s="474"/>
      <c r="AI8" s="474"/>
      <c r="AJ8" s="475"/>
    </row>
    <row r="9" spans="1:36" ht="21" customHeight="1">
      <c r="A9" s="87" t="s">
        <v>134</v>
      </c>
      <c r="B9" s="77">
        <v>999.94127000000003</v>
      </c>
      <c r="C9" s="96">
        <v>996.71843999999999</v>
      </c>
      <c r="D9" s="96">
        <v>992.56154000000004</v>
      </c>
      <c r="E9" s="96">
        <v>987.87265000000002</v>
      </c>
      <c r="F9" s="96">
        <v>982.76783</v>
      </c>
      <c r="G9" s="96">
        <v>977.80945999999994</v>
      </c>
      <c r="H9" s="135">
        <v>973.30460000000005</v>
      </c>
      <c r="I9" s="96">
        <v>969.66587000000004</v>
      </c>
      <c r="J9" s="96">
        <v>967.05556000000001</v>
      </c>
      <c r="K9" s="204">
        <v>965.40198999999996</v>
      </c>
      <c r="L9" s="211">
        <v>964.67484000000002</v>
      </c>
      <c r="M9" s="207">
        <v>964.64440999999999</v>
      </c>
      <c r="N9" s="204">
        <v>965.30489</v>
      </c>
      <c r="O9" s="98">
        <v>966.53431999999998</v>
      </c>
      <c r="P9" s="96">
        <v>968.37474999999995</v>
      </c>
      <c r="Q9" s="96">
        <v>970.84581000000003</v>
      </c>
      <c r="R9" s="96">
        <v>974.03719999999998</v>
      </c>
      <c r="S9" s="96">
        <v>978.04796999999996</v>
      </c>
      <c r="T9" s="96">
        <v>983.21257000000003</v>
      </c>
      <c r="U9" s="100">
        <v>990.17085999999995</v>
      </c>
      <c r="V9" s="82">
        <v>999.75555999999995</v>
      </c>
      <c r="Y9" s="216" t="s">
        <v>40</v>
      </c>
      <c r="Z9" s="480"/>
      <c r="AA9" s="108">
        <v>0</v>
      </c>
      <c r="AB9" s="108">
        <v>1</v>
      </c>
      <c r="AC9" s="108">
        <v>2</v>
      </c>
      <c r="AD9" s="108">
        <v>3</v>
      </c>
      <c r="AE9" s="108">
        <v>4</v>
      </c>
      <c r="AF9" s="108">
        <v>5</v>
      </c>
      <c r="AG9" s="108">
        <v>6</v>
      </c>
      <c r="AH9" s="108">
        <v>7</v>
      </c>
      <c r="AI9" s="108">
        <v>8</v>
      </c>
      <c r="AJ9" s="108">
        <v>9</v>
      </c>
    </row>
    <row r="10" spans="1:36" ht="21" customHeight="1">
      <c r="A10" s="88" t="s">
        <v>113</v>
      </c>
      <c r="B10" s="79">
        <v>0.10001</v>
      </c>
      <c r="C10" s="101">
        <v>5.0164600000000004</v>
      </c>
      <c r="D10" s="96">
        <v>10.07494</v>
      </c>
      <c r="E10" s="96">
        <v>15.184139999999999</v>
      </c>
      <c r="F10" s="96">
        <v>20.35069</v>
      </c>
      <c r="G10" s="96">
        <v>25.567350000000001</v>
      </c>
      <c r="H10" s="135">
        <v>30.82283</v>
      </c>
      <c r="I10" s="96">
        <v>36.094909999999999</v>
      </c>
      <c r="J10" s="96">
        <v>41.362670000000001</v>
      </c>
      <c r="K10" s="204">
        <v>46.61271</v>
      </c>
      <c r="L10" s="212">
        <v>51.830939999999998</v>
      </c>
      <c r="M10" s="207">
        <v>57.015830000000001</v>
      </c>
      <c r="N10" s="204">
        <v>62.156529999999997</v>
      </c>
      <c r="O10" s="98">
        <v>67.250590000000003</v>
      </c>
      <c r="P10" s="96">
        <v>72.286069999999995</v>
      </c>
      <c r="Q10" s="96">
        <v>77.252229999999997</v>
      </c>
      <c r="R10" s="96">
        <v>82.132390000000001</v>
      </c>
      <c r="S10" s="96">
        <v>86.907799999999995</v>
      </c>
      <c r="T10" s="96">
        <v>91.536659999999998</v>
      </c>
      <c r="U10" s="100">
        <v>95.943039999999996</v>
      </c>
      <c r="V10" s="82">
        <v>99.924430000000001</v>
      </c>
      <c r="Y10" s="222">
        <f>+Y2</f>
        <v>51</v>
      </c>
      <c r="Z10" s="481"/>
      <c r="AA10" s="476" t="s">
        <v>156</v>
      </c>
      <c r="AB10" s="477"/>
      <c r="AC10" s="477"/>
      <c r="AD10" s="477"/>
      <c r="AE10" s="477"/>
      <c r="AF10" s="477"/>
      <c r="AG10" s="477"/>
      <c r="AH10" s="477"/>
      <c r="AI10" s="477"/>
      <c r="AJ10" s="478"/>
    </row>
    <row r="11" spans="1:36" ht="21" customHeight="1" thickBot="1">
      <c r="A11" s="89" t="s">
        <v>111</v>
      </c>
      <c r="B11" s="83">
        <v>0.99807999999999997</v>
      </c>
      <c r="C11" s="83">
        <v>0.99104000000000003</v>
      </c>
      <c r="D11" s="102">
        <v>0.98467000000000005</v>
      </c>
      <c r="E11" s="102">
        <v>0.97877000000000003</v>
      </c>
      <c r="F11" s="102">
        <v>0.97321999999999997</v>
      </c>
      <c r="G11" s="102">
        <v>0.96748000000000001</v>
      </c>
      <c r="H11" s="136">
        <v>0.96121999999999996</v>
      </c>
      <c r="I11" s="102">
        <v>0.95406000000000002</v>
      </c>
      <c r="J11" s="102">
        <v>0.94582999999999995</v>
      </c>
      <c r="K11" s="205">
        <v>0.93664000000000003</v>
      </c>
      <c r="L11" s="213">
        <v>0.92650999999999994</v>
      </c>
      <c r="M11" s="208">
        <v>0.91571999999999998</v>
      </c>
      <c r="N11" s="205">
        <v>0.90427000000000002</v>
      </c>
      <c r="O11" s="105">
        <v>0.89231000000000005</v>
      </c>
      <c r="P11" s="102">
        <v>0.87983</v>
      </c>
      <c r="Q11" s="102">
        <v>0.86682999999999999</v>
      </c>
      <c r="R11" s="102">
        <v>0.85326999999999997</v>
      </c>
      <c r="S11" s="102">
        <v>0.83909</v>
      </c>
      <c r="T11" s="102">
        <v>0.82406000000000001</v>
      </c>
      <c r="U11" s="103">
        <v>0.80771999999999999</v>
      </c>
      <c r="V11" s="104">
        <v>0.78974</v>
      </c>
      <c r="Y11" s="218" t="str">
        <f>VLOOKUP(Y1,Z11:AJ111,2)</f>
        <v>0.92818</v>
      </c>
      <c r="Z11" s="108">
        <v>0</v>
      </c>
      <c r="AA11" s="108" t="s">
        <v>157</v>
      </c>
      <c r="AB11" s="108" t="s">
        <v>158</v>
      </c>
      <c r="AC11" s="108" t="s">
        <v>159</v>
      </c>
      <c r="AD11" s="108" t="s">
        <v>160</v>
      </c>
      <c r="AE11" s="108" t="s">
        <v>161</v>
      </c>
      <c r="AF11" s="108" t="s">
        <v>162</v>
      </c>
      <c r="AG11" s="108" t="s">
        <v>163</v>
      </c>
      <c r="AH11" s="108" t="s">
        <v>164</v>
      </c>
      <c r="AI11" s="108" t="s">
        <v>165</v>
      </c>
      <c r="AJ11" s="108" t="s">
        <v>166</v>
      </c>
    </row>
    <row r="12" spans="1:36" ht="21" customHeight="1">
      <c r="B12" s="485" t="s">
        <v>2109</v>
      </c>
      <c r="C12" s="485"/>
      <c r="D12" s="485"/>
      <c r="E12" s="485"/>
      <c r="F12" s="485"/>
      <c r="G12" s="485"/>
      <c r="H12" s="485"/>
      <c r="I12" s="485"/>
      <c r="J12" s="485"/>
      <c r="K12" s="485"/>
      <c r="L12" s="485"/>
      <c r="M12" s="485"/>
      <c r="N12" s="485"/>
      <c r="O12" s="485"/>
      <c r="P12" s="485"/>
      <c r="Q12" s="485"/>
      <c r="R12" s="485"/>
      <c r="S12" s="485"/>
      <c r="T12" s="485"/>
      <c r="U12" s="485"/>
      <c r="V12" s="485"/>
      <c r="W12" s="80"/>
      <c r="Y12" s="97"/>
      <c r="Z12" s="108">
        <v>1</v>
      </c>
      <c r="AA12" s="108" t="s">
        <v>167</v>
      </c>
      <c r="AB12" s="108" t="s">
        <v>168</v>
      </c>
      <c r="AC12" s="108" t="s">
        <v>169</v>
      </c>
      <c r="AD12" s="108" t="s">
        <v>170</v>
      </c>
      <c r="AE12" s="108" t="s">
        <v>171</v>
      </c>
      <c r="AF12" s="108" t="s">
        <v>172</v>
      </c>
      <c r="AG12" s="108" t="s">
        <v>173</v>
      </c>
      <c r="AH12" s="108" t="s">
        <v>174</v>
      </c>
      <c r="AI12" s="108" t="s">
        <v>175</v>
      </c>
      <c r="AJ12" s="108" t="s">
        <v>176</v>
      </c>
    </row>
    <row r="13" spans="1:36">
      <c r="B13" s="80"/>
      <c r="C13" s="80"/>
      <c r="P13" s="80"/>
      <c r="Q13" s="80"/>
      <c r="T13" s="80"/>
      <c r="U13" s="80"/>
      <c r="W13" s="80"/>
      <c r="Y13" s="80"/>
      <c r="Z13" s="108">
        <v>2</v>
      </c>
      <c r="AA13" s="108" t="s">
        <v>177</v>
      </c>
      <c r="AB13" s="108" t="s">
        <v>178</v>
      </c>
      <c r="AC13" s="108" t="s">
        <v>179</v>
      </c>
      <c r="AD13" s="108" t="s">
        <v>180</v>
      </c>
      <c r="AE13" s="108" t="s">
        <v>181</v>
      </c>
      <c r="AF13" s="108" t="s">
        <v>182</v>
      </c>
      <c r="AG13" s="108" t="s">
        <v>183</v>
      </c>
      <c r="AH13" s="108" t="s">
        <v>184</v>
      </c>
      <c r="AI13" s="108" t="s">
        <v>185</v>
      </c>
      <c r="AJ13" s="108" t="s">
        <v>186</v>
      </c>
    </row>
    <row r="14" spans="1:36">
      <c r="T14" s="80"/>
      <c r="U14" s="80"/>
      <c r="Y14" s="80"/>
      <c r="Z14" s="108">
        <v>3</v>
      </c>
      <c r="AA14" s="108" t="s">
        <v>187</v>
      </c>
      <c r="AB14" s="108" t="s">
        <v>188</v>
      </c>
      <c r="AC14" s="108" t="s">
        <v>189</v>
      </c>
      <c r="AD14" s="108" t="s">
        <v>190</v>
      </c>
      <c r="AE14" s="108" t="s">
        <v>191</v>
      </c>
      <c r="AF14" s="108" t="s">
        <v>192</v>
      </c>
      <c r="AG14" s="108" t="s">
        <v>193</v>
      </c>
      <c r="AH14" s="108" t="s">
        <v>194</v>
      </c>
      <c r="AI14" s="108" t="s">
        <v>195</v>
      </c>
      <c r="AJ14" s="108" t="s">
        <v>196</v>
      </c>
    </row>
    <row r="15" spans="1:36">
      <c r="Z15" s="108">
        <v>4</v>
      </c>
      <c r="AA15" s="108" t="s">
        <v>197</v>
      </c>
      <c r="AB15" s="108" t="s">
        <v>198</v>
      </c>
      <c r="AC15" s="108" t="s">
        <v>199</v>
      </c>
      <c r="AD15" s="108" t="s">
        <v>200</v>
      </c>
      <c r="AE15" s="108" t="s">
        <v>201</v>
      </c>
      <c r="AF15" s="108" t="s">
        <v>202</v>
      </c>
      <c r="AG15" s="108" t="s">
        <v>203</v>
      </c>
      <c r="AH15" s="108" t="s">
        <v>204</v>
      </c>
      <c r="AI15" s="108" t="s">
        <v>205</v>
      </c>
      <c r="AJ15" s="108" t="s">
        <v>206</v>
      </c>
    </row>
    <row r="16" spans="1:36">
      <c r="Z16" s="108">
        <v>5</v>
      </c>
      <c r="AA16" s="108" t="s">
        <v>207</v>
      </c>
      <c r="AB16" s="108" t="s">
        <v>208</v>
      </c>
      <c r="AC16" s="108" t="s">
        <v>209</v>
      </c>
      <c r="AD16" s="108" t="s">
        <v>210</v>
      </c>
      <c r="AE16" s="108" t="s">
        <v>211</v>
      </c>
      <c r="AF16" s="108" t="s">
        <v>212</v>
      </c>
      <c r="AG16" s="108" t="s">
        <v>213</v>
      </c>
      <c r="AH16" s="108" t="s">
        <v>214</v>
      </c>
      <c r="AI16" s="108" t="s">
        <v>215</v>
      </c>
      <c r="AJ16" s="108" t="s">
        <v>216</v>
      </c>
    </row>
    <row r="17" spans="26:36">
      <c r="Z17" s="108">
        <v>6</v>
      </c>
      <c r="AA17" s="108" t="s">
        <v>217</v>
      </c>
      <c r="AB17" s="108" t="s">
        <v>218</v>
      </c>
      <c r="AC17" s="108" t="s">
        <v>219</v>
      </c>
      <c r="AD17" s="108" t="s">
        <v>220</v>
      </c>
      <c r="AE17" s="108" t="s">
        <v>221</v>
      </c>
      <c r="AF17" s="108" t="s">
        <v>222</v>
      </c>
      <c r="AG17" s="108" t="s">
        <v>223</v>
      </c>
      <c r="AH17" s="108" t="s">
        <v>224</v>
      </c>
      <c r="AI17" s="108" t="s">
        <v>225</v>
      </c>
      <c r="AJ17" s="108" t="s">
        <v>226</v>
      </c>
    </row>
    <row r="18" spans="26:36">
      <c r="Z18" s="108">
        <v>7</v>
      </c>
      <c r="AA18" s="108" t="s">
        <v>227</v>
      </c>
      <c r="AB18" s="108" t="s">
        <v>228</v>
      </c>
      <c r="AC18" s="108" t="s">
        <v>229</v>
      </c>
      <c r="AD18" s="108" t="s">
        <v>230</v>
      </c>
      <c r="AE18" s="108" t="s">
        <v>231</v>
      </c>
      <c r="AF18" s="108" t="s">
        <v>232</v>
      </c>
      <c r="AG18" s="108" t="s">
        <v>233</v>
      </c>
      <c r="AH18" s="108" t="s">
        <v>234</v>
      </c>
      <c r="AI18" s="108" t="s">
        <v>235</v>
      </c>
      <c r="AJ18" s="108" t="s">
        <v>236</v>
      </c>
    </row>
    <row r="19" spans="26:36">
      <c r="Z19" s="108">
        <v>8</v>
      </c>
      <c r="AA19" s="108" t="s">
        <v>237</v>
      </c>
      <c r="AB19" s="108" t="s">
        <v>238</v>
      </c>
      <c r="AC19" s="108" t="s">
        <v>239</v>
      </c>
      <c r="AD19" s="108" t="s">
        <v>240</v>
      </c>
      <c r="AE19" s="108" t="s">
        <v>241</v>
      </c>
      <c r="AF19" s="108" t="s">
        <v>242</v>
      </c>
      <c r="AG19" s="108" t="s">
        <v>243</v>
      </c>
      <c r="AH19" s="108" t="s">
        <v>244</v>
      </c>
      <c r="AI19" s="108" t="s">
        <v>245</v>
      </c>
      <c r="AJ19" s="108" t="s">
        <v>246</v>
      </c>
    </row>
    <row r="20" spans="26:36">
      <c r="Z20" s="108">
        <v>9</v>
      </c>
      <c r="AA20" s="108" t="s">
        <v>247</v>
      </c>
      <c r="AB20" s="108" t="s">
        <v>248</v>
      </c>
      <c r="AC20" s="108" t="s">
        <v>249</v>
      </c>
      <c r="AD20" s="108" t="s">
        <v>250</v>
      </c>
      <c r="AE20" s="108" t="s">
        <v>251</v>
      </c>
      <c r="AF20" s="108" t="s">
        <v>252</v>
      </c>
      <c r="AG20" s="108" t="s">
        <v>253</v>
      </c>
      <c r="AH20" s="108" t="s">
        <v>254</v>
      </c>
      <c r="AI20" s="108" t="s">
        <v>255</v>
      </c>
      <c r="AJ20" s="108" t="s">
        <v>256</v>
      </c>
    </row>
    <row r="21" spans="26:36">
      <c r="Z21" s="108">
        <v>10</v>
      </c>
      <c r="AA21" s="108" t="s">
        <v>257</v>
      </c>
      <c r="AB21" s="108" t="s">
        <v>258</v>
      </c>
      <c r="AC21" s="108" t="s">
        <v>259</v>
      </c>
      <c r="AD21" s="108" t="s">
        <v>260</v>
      </c>
      <c r="AE21" s="108" t="s">
        <v>261</v>
      </c>
      <c r="AF21" s="108" t="s">
        <v>262</v>
      </c>
      <c r="AG21" s="108" t="s">
        <v>263</v>
      </c>
      <c r="AH21" s="108" t="s">
        <v>264</v>
      </c>
      <c r="AI21" s="108" t="s">
        <v>265</v>
      </c>
      <c r="AJ21" s="108" t="s">
        <v>266</v>
      </c>
    </row>
    <row r="22" spans="26:36">
      <c r="Z22" s="108">
        <v>11</v>
      </c>
      <c r="AA22" s="108" t="s">
        <v>267</v>
      </c>
      <c r="AB22" s="108" t="s">
        <v>268</v>
      </c>
      <c r="AC22" s="108" t="s">
        <v>269</v>
      </c>
      <c r="AD22" s="108" t="s">
        <v>270</v>
      </c>
      <c r="AE22" s="108" t="s">
        <v>271</v>
      </c>
      <c r="AF22" s="108" t="s">
        <v>272</v>
      </c>
      <c r="AG22" s="108" t="s">
        <v>273</v>
      </c>
      <c r="AH22" s="108" t="s">
        <v>274</v>
      </c>
      <c r="AI22" s="108" t="s">
        <v>275</v>
      </c>
      <c r="AJ22" s="108" t="s">
        <v>276</v>
      </c>
    </row>
    <row r="23" spans="26:36">
      <c r="Z23" s="108">
        <v>12</v>
      </c>
      <c r="AA23" s="108" t="s">
        <v>277</v>
      </c>
      <c r="AB23" s="108" t="s">
        <v>278</v>
      </c>
      <c r="AC23" s="108" t="s">
        <v>279</v>
      </c>
      <c r="AD23" s="108" t="s">
        <v>280</v>
      </c>
      <c r="AE23" s="108" t="s">
        <v>281</v>
      </c>
      <c r="AF23" s="108" t="s">
        <v>282</v>
      </c>
      <c r="AG23" s="108" t="s">
        <v>283</v>
      </c>
      <c r="AH23" s="108" t="s">
        <v>284</v>
      </c>
      <c r="AI23" s="108" t="s">
        <v>285</v>
      </c>
      <c r="AJ23" s="108" t="s">
        <v>286</v>
      </c>
    </row>
    <row r="24" spans="26:36">
      <c r="Z24" s="108">
        <v>13</v>
      </c>
      <c r="AA24" s="108" t="s">
        <v>287</v>
      </c>
      <c r="AB24" s="108" t="s">
        <v>288</v>
      </c>
      <c r="AC24" s="108" t="s">
        <v>289</v>
      </c>
      <c r="AD24" s="108" t="s">
        <v>290</v>
      </c>
      <c r="AE24" s="108" t="s">
        <v>291</v>
      </c>
      <c r="AF24" s="108" t="s">
        <v>292</v>
      </c>
      <c r="AG24" s="108" t="s">
        <v>293</v>
      </c>
      <c r="AH24" s="108" t="s">
        <v>294</v>
      </c>
      <c r="AI24" s="108" t="s">
        <v>295</v>
      </c>
      <c r="AJ24" s="108" t="s">
        <v>296</v>
      </c>
    </row>
    <row r="25" spans="26:36">
      <c r="Z25" s="108">
        <v>14</v>
      </c>
      <c r="AA25" s="108" t="s">
        <v>297</v>
      </c>
      <c r="AB25" s="108" t="s">
        <v>298</v>
      </c>
      <c r="AC25" s="108" t="s">
        <v>299</v>
      </c>
      <c r="AD25" s="108" t="s">
        <v>300</v>
      </c>
      <c r="AE25" s="108" t="s">
        <v>301</v>
      </c>
      <c r="AF25" s="108" t="s">
        <v>302</v>
      </c>
      <c r="AG25" s="108" t="s">
        <v>303</v>
      </c>
      <c r="AH25" s="108" t="s">
        <v>304</v>
      </c>
      <c r="AI25" s="108" t="s">
        <v>305</v>
      </c>
      <c r="AJ25" s="108" t="s">
        <v>306</v>
      </c>
    </row>
    <row r="26" spans="26:36">
      <c r="Z26" s="108">
        <v>15</v>
      </c>
      <c r="AA26" s="108" t="s">
        <v>307</v>
      </c>
      <c r="AB26" s="108" t="s">
        <v>308</v>
      </c>
      <c r="AC26" s="108" t="s">
        <v>309</v>
      </c>
      <c r="AD26" s="108" t="s">
        <v>310</v>
      </c>
      <c r="AE26" s="108" t="s">
        <v>311</v>
      </c>
      <c r="AF26" s="108" t="s">
        <v>312</v>
      </c>
      <c r="AG26" s="108" t="s">
        <v>313</v>
      </c>
      <c r="AH26" s="108" t="s">
        <v>314</v>
      </c>
      <c r="AI26" s="108" t="s">
        <v>315</v>
      </c>
      <c r="AJ26" s="108" t="s">
        <v>316</v>
      </c>
    </row>
    <row r="27" spans="26:36">
      <c r="Z27" s="108">
        <v>16</v>
      </c>
      <c r="AA27" s="108" t="s">
        <v>317</v>
      </c>
      <c r="AB27" s="108" t="s">
        <v>318</v>
      </c>
      <c r="AC27" s="108" t="s">
        <v>319</v>
      </c>
      <c r="AD27" s="108" t="s">
        <v>320</v>
      </c>
      <c r="AE27" s="108" t="s">
        <v>321</v>
      </c>
      <c r="AF27" s="108" t="s">
        <v>322</v>
      </c>
      <c r="AG27" s="108" t="s">
        <v>323</v>
      </c>
      <c r="AH27" s="108" t="s">
        <v>324</v>
      </c>
      <c r="AI27" s="108" t="s">
        <v>325</v>
      </c>
      <c r="AJ27" s="108" t="s">
        <v>326</v>
      </c>
    </row>
    <row r="28" spans="26:36">
      <c r="Z28" s="108">
        <v>17</v>
      </c>
      <c r="AA28" s="108" t="s">
        <v>327</v>
      </c>
      <c r="AB28" s="108" t="s">
        <v>328</v>
      </c>
      <c r="AC28" s="108" t="s">
        <v>329</v>
      </c>
      <c r="AD28" s="108" t="s">
        <v>330</v>
      </c>
      <c r="AE28" s="108" t="s">
        <v>331</v>
      </c>
      <c r="AF28" s="108" t="s">
        <v>332</v>
      </c>
      <c r="AG28" s="108" t="s">
        <v>333</v>
      </c>
      <c r="AH28" s="108" t="s">
        <v>334</v>
      </c>
      <c r="AI28" s="108" t="s">
        <v>335</v>
      </c>
      <c r="AJ28" s="108" t="s">
        <v>336</v>
      </c>
    </row>
    <row r="29" spans="26:36">
      <c r="Z29" s="108">
        <v>18</v>
      </c>
      <c r="AA29" s="108" t="s">
        <v>337</v>
      </c>
      <c r="AB29" s="108" t="s">
        <v>338</v>
      </c>
      <c r="AC29" s="108" t="s">
        <v>339</v>
      </c>
      <c r="AD29" s="108" t="s">
        <v>340</v>
      </c>
      <c r="AE29" s="108" t="s">
        <v>341</v>
      </c>
      <c r="AF29" s="108" t="s">
        <v>342</v>
      </c>
      <c r="AG29" s="108" t="s">
        <v>343</v>
      </c>
      <c r="AH29" s="108" t="s">
        <v>344</v>
      </c>
      <c r="AI29" s="108" t="s">
        <v>345</v>
      </c>
      <c r="AJ29" s="108" t="s">
        <v>346</v>
      </c>
    </row>
    <row r="30" spans="26:36">
      <c r="Z30" s="108">
        <v>19</v>
      </c>
      <c r="AA30" s="108" t="s">
        <v>347</v>
      </c>
      <c r="AB30" s="108" t="s">
        <v>348</v>
      </c>
      <c r="AC30" s="108" t="s">
        <v>349</v>
      </c>
      <c r="AD30" s="108" t="s">
        <v>350</v>
      </c>
      <c r="AE30" s="108" t="s">
        <v>351</v>
      </c>
      <c r="AF30" s="108" t="s">
        <v>352</v>
      </c>
      <c r="AG30" s="108" t="s">
        <v>353</v>
      </c>
      <c r="AH30" s="108" t="s">
        <v>354</v>
      </c>
      <c r="AI30" s="108" t="s">
        <v>355</v>
      </c>
      <c r="AJ30" s="108" t="s">
        <v>356</v>
      </c>
    </row>
    <row r="31" spans="26:36">
      <c r="Z31" s="108">
        <v>20</v>
      </c>
      <c r="AA31" s="108" t="s">
        <v>357</v>
      </c>
      <c r="AB31" s="108" t="s">
        <v>358</v>
      </c>
      <c r="AC31" s="108" t="s">
        <v>359</v>
      </c>
      <c r="AD31" s="108" t="s">
        <v>360</v>
      </c>
      <c r="AE31" s="108" t="s">
        <v>361</v>
      </c>
      <c r="AF31" s="108" t="s">
        <v>362</v>
      </c>
      <c r="AG31" s="108" t="s">
        <v>363</v>
      </c>
      <c r="AH31" s="108" t="s">
        <v>364</v>
      </c>
      <c r="AI31" s="108" t="s">
        <v>365</v>
      </c>
      <c r="AJ31" s="108" t="s">
        <v>366</v>
      </c>
    </row>
    <row r="32" spans="26:36">
      <c r="Z32" s="108">
        <v>21</v>
      </c>
      <c r="AA32" s="108" t="s">
        <v>367</v>
      </c>
      <c r="AB32" s="108" t="s">
        <v>368</v>
      </c>
      <c r="AC32" s="108" t="s">
        <v>369</v>
      </c>
      <c r="AD32" s="108" t="s">
        <v>370</v>
      </c>
      <c r="AE32" s="108" t="s">
        <v>371</v>
      </c>
      <c r="AF32" s="108" t="s">
        <v>372</v>
      </c>
      <c r="AG32" s="108" t="s">
        <v>373</v>
      </c>
      <c r="AH32" s="108" t="s">
        <v>374</v>
      </c>
      <c r="AI32" s="108" t="s">
        <v>375</v>
      </c>
      <c r="AJ32" s="108" t="s">
        <v>376</v>
      </c>
    </row>
    <row r="33" spans="26:36">
      <c r="Z33" s="108">
        <v>22</v>
      </c>
      <c r="AA33" s="108" t="s">
        <v>377</v>
      </c>
      <c r="AB33" s="108" t="s">
        <v>378</v>
      </c>
      <c r="AC33" s="108" t="s">
        <v>379</v>
      </c>
      <c r="AD33" s="108" t="s">
        <v>380</v>
      </c>
      <c r="AE33" s="108" t="s">
        <v>381</v>
      </c>
      <c r="AF33" s="108" t="s">
        <v>382</v>
      </c>
      <c r="AG33" s="108" t="s">
        <v>383</v>
      </c>
      <c r="AH33" s="108" t="s">
        <v>384</v>
      </c>
      <c r="AI33" s="108" t="s">
        <v>385</v>
      </c>
      <c r="AJ33" s="108" t="s">
        <v>386</v>
      </c>
    </row>
    <row r="34" spans="26:36">
      <c r="Z34" s="108">
        <v>23</v>
      </c>
      <c r="AA34" s="108" t="s">
        <v>387</v>
      </c>
      <c r="AB34" s="108" t="s">
        <v>388</v>
      </c>
      <c r="AC34" s="108" t="s">
        <v>389</v>
      </c>
      <c r="AD34" s="108" t="s">
        <v>390</v>
      </c>
      <c r="AE34" s="108" t="s">
        <v>391</v>
      </c>
      <c r="AF34" s="108" t="s">
        <v>392</v>
      </c>
      <c r="AG34" s="108" t="s">
        <v>393</v>
      </c>
      <c r="AH34" s="108" t="s">
        <v>394</v>
      </c>
      <c r="AI34" s="108" t="s">
        <v>395</v>
      </c>
      <c r="AJ34" s="108" t="s">
        <v>396</v>
      </c>
    </row>
    <row r="35" spans="26:36">
      <c r="Z35" s="108">
        <v>24</v>
      </c>
      <c r="AA35" s="108" t="s">
        <v>397</v>
      </c>
      <c r="AB35" s="108" t="s">
        <v>398</v>
      </c>
      <c r="AC35" s="108" t="s">
        <v>399</v>
      </c>
      <c r="AD35" s="108" t="s">
        <v>400</v>
      </c>
      <c r="AE35" s="108" t="s">
        <v>401</v>
      </c>
      <c r="AF35" s="108" t="s">
        <v>402</v>
      </c>
      <c r="AG35" s="108" t="s">
        <v>403</v>
      </c>
      <c r="AH35" s="108" t="s">
        <v>404</v>
      </c>
      <c r="AI35" s="108" t="s">
        <v>405</v>
      </c>
      <c r="AJ35" s="108" t="s">
        <v>406</v>
      </c>
    </row>
    <row r="36" spans="26:36">
      <c r="Z36" s="108">
        <v>25</v>
      </c>
      <c r="AA36" s="108" t="s">
        <v>407</v>
      </c>
      <c r="AB36" s="108" t="s">
        <v>408</v>
      </c>
      <c r="AC36" s="108" t="s">
        <v>409</v>
      </c>
      <c r="AD36" s="108" t="s">
        <v>410</v>
      </c>
      <c r="AE36" s="108" t="s">
        <v>411</v>
      </c>
      <c r="AF36" s="108" t="s">
        <v>412</v>
      </c>
      <c r="AG36" s="108" t="s">
        <v>413</v>
      </c>
      <c r="AH36" s="108" t="s">
        <v>414</v>
      </c>
      <c r="AI36" s="108" t="s">
        <v>415</v>
      </c>
      <c r="AJ36" s="108" t="s">
        <v>416</v>
      </c>
    </row>
    <row r="37" spans="26:36">
      <c r="Z37" s="108">
        <v>26</v>
      </c>
      <c r="AA37" s="108" t="s">
        <v>417</v>
      </c>
      <c r="AB37" s="108" t="s">
        <v>418</v>
      </c>
      <c r="AC37" s="108" t="s">
        <v>419</v>
      </c>
      <c r="AD37" s="108" t="s">
        <v>420</v>
      </c>
      <c r="AE37" s="108" t="s">
        <v>421</v>
      </c>
      <c r="AF37" s="108" t="s">
        <v>422</v>
      </c>
      <c r="AG37" s="108" t="s">
        <v>423</v>
      </c>
      <c r="AH37" s="108" t="s">
        <v>424</v>
      </c>
      <c r="AI37" s="108" t="s">
        <v>425</v>
      </c>
      <c r="AJ37" s="108" t="s">
        <v>426</v>
      </c>
    </row>
    <row r="38" spans="26:36">
      <c r="Z38" s="108">
        <v>27</v>
      </c>
      <c r="AA38" s="108" t="s">
        <v>427</v>
      </c>
      <c r="AB38" s="108" t="s">
        <v>428</v>
      </c>
      <c r="AC38" s="108" t="s">
        <v>429</v>
      </c>
      <c r="AD38" s="108" t="s">
        <v>430</v>
      </c>
      <c r="AE38" s="108" t="s">
        <v>431</v>
      </c>
      <c r="AF38" s="108" t="s">
        <v>432</v>
      </c>
      <c r="AG38" s="108" t="s">
        <v>433</v>
      </c>
      <c r="AH38" s="108" t="s">
        <v>434</v>
      </c>
      <c r="AI38" s="108" t="s">
        <v>435</v>
      </c>
      <c r="AJ38" s="108" t="s">
        <v>436</v>
      </c>
    </row>
    <row r="39" spans="26:36">
      <c r="Z39" s="108">
        <v>28</v>
      </c>
      <c r="AA39" s="108" t="s">
        <v>437</v>
      </c>
      <c r="AB39" s="108" t="s">
        <v>438</v>
      </c>
      <c r="AC39" s="108" t="s">
        <v>439</v>
      </c>
      <c r="AD39" s="108" t="s">
        <v>440</v>
      </c>
      <c r="AE39" s="108" t="s">
        <v>441</v>
      </c>
      <c r="AF39" s="108" t="s">
        <v>442</v>
      </c>
      <c r="AG39" s="108" t="s">
        <v>443</v>
      </c>
      <c r="AH39" s="108" t="s">
        <v>444</v>
      </c>
      <c r="AI39" s="108" t="s">
        <v>445</v>
      </c>
      <c r="AJ39" s="108" t="s">
        <v>446</v>
      </c>
    </row>
    <row r="40" spans="26:36">
      <c r="Z40" s="108">
        <v>29</v>
      </c>
      <c r="AA40" s="108" t="s">
        <v>447</v>
      </c>
      <c r="AB40" s="108" t="s">
        <v>448</v>
      </c>
      <c r="AC40" s="108" t="s">
        <v>449</v>
      </c>
      <c r="AD40" s="108" t="s">
        <v>450</v>
      </c>
      <c r="AE40" s="108" t="s">
        <v>451</v>
      </c>
      <c r="AF40" s="108" t="s">
        <v>452</v>
      </c>
      <c r="AG40" s="108" t="s">
        <v>453</v>
      </c>
      <c r="AH40" s="108" t="s">
        <v>454</v>
      </c>
      <c r="AI40" s="108" t="s">
        <v>455</v>
      </c>
      <c r="AJ40" s="108" t="s">
        <v>456</v>
      </c>
    </row>
    <row r="41" spans="26:36">
      <c r="Z41" s="108">
        <v>30</v>
      </c>
      <c r="AA41" s="108" t="s">
        <v>457</v>
      </c>
      <c r="AB41" s="108" t="s">
        <v>458</v>
      </c>
      <c r="AC41" s="108" t="s">
        <v>459</v>
      </c>
      <c r="AD41" s="108" t="s">
        <v>460</v>
      </c>
      <c r="AE41" s="108" t="s">
        <v>461</v>
      </c>
      <c r="AF41" s="108" t="s">
        <v>462</v>
      </c>
      <c r="AG41" s="108" t="s">
        <v>463</v>
      </c>
      <c r="AH41" s="108" t="s">
        <v>464</v>
      </c>
      <c r="AI41" s="108" t="s">
        <v>465</v>
      </c>
      <c r="AJ41" s="108" t="s">
        <v>466</v>
      </c>
    </row>
    <row r="42" spans="26:36">
      <c r="Z42" s="108">
        <v>31</v>
      </c>
      <c r="AA42" s="108" t="s">
        <v>467</v>
      </c>
      <c r="AB42" s="108" t="s">
        <v>468</v>
      </c>
      <c r="AC42" s="108" t="s">
        <v>469</v>
      </c>
      <c r="AD42" s="108" t="s">
        <v>470</v>
      </c>
      <c r="AE42" s="108" t="s">
        <v>471</v>
      </c>
      <c r="AF42" s="108" t="s">
        <v>472</v>
      </c>
      <c r="AG42" s="108" t="s">
        <v>473</v>
      </c>
      <c r="AH42" s="108" t="s">
        <v>474</v>
      </c>
      <c r="AI42" s="108" t="s">
        <v>475</v>
      </c>
      <c r="AJ42" s="108" t="s">
        <v>476</v>
      </c>
    </row>
    <row r="43" spans="26:36">
      <c r="Z43" s="108">
        <v>32</v>
      </c>
      <c r="AA43" s="108" t="s">
        <v>477</v>
      </c>
      <c r="AB43" s="108" t="s">
        <v>478</v>
      </c>
      <c r="AC43" s="108" t="s">
        <v>479</v>
      </c>
      <c r="AD43" s="108" t="s">
        <v>480</v>
      </c>
      <c r="AE43" s="108" t="s">
        <v>481</v>
      </c>
      <c r="AF43" s="108" t="s">
        <v>482</v>
      </c>
      <c r="AG43" s="108" t="s">
        <v>483</v>
      </c>
      <c r="AH43" s="108" t="s">
        <v>484</v>
      </c>
      <c r="AI43" s="108" t="s">
        <v>485</v>
      </c>
      <c r="AJ43" s="108" t="s">
        <v>486</v>
      </c>
    </row>
    <row r="44" spans="26:36">
      <c r="Z44" s="108">
        <v>33</v>
      </c>
      <c r="AA44" s="108" t="s">
        <v>487</v>
      </c>
      <c r="AB44" s="108" t="s">
        <v>488</v>
      </c>
      <c r="AC44" s="108" t="s">
        <v>489</v>
      </c>
      <c r="AD44" s="108" t="s">
        <v>490</v>
      </c>
      <c r="AE44" s="108" t="s">
        <v>491</v>
      </c>
      <c r="AF44" s="108" t="s">
        <v>492</v>
      </c>
      <c r="AG44" s="108" t="s">
        <v>493</v>
      </c>
      <c r="AH44" s="108" t="s">
        <v>494</v>
      </c>
      <c r="AI44" s="108" t="s">
        <v>495</v>
      </c>
      <c r="AJ44" s="108" t="s">
        <v>496</v>
      </c>
    </row>
    <row r="45" spans="26:36">
      <c r="Z45" s="108">
        <v>34</v>
      </c>
      <c r="AA45" s="108" t="s">
        <v>497</v>
      </c>
      <c r="AB45" s="108" t="s">
        <v>498</v>
      </c>
      <c r="AC45" s="108" t="s">
        <v>499</v>
      </c>
      <c r="AD45" s="108" t="s">
        <v>500</v>
      </c>
      <c r="AE45" s="108" t="s">
        <v>501</v>
      </c>
      <c r="AF45" s="108" t="s">
        <v>502</v>
      </c>
      <c r="AG45" s="108" t="s">
        <v>503</v>
      </c>
      <c r="AH45" s="108" t="s">
        <v>504</v>
      </c>
      <c r="AI45" s="108" t="s">
        <v>505</v>
      </c>
      <c r="AJ45" s="108" t="s">
        <v>506</v>
      </c>
    </row>
    <row r="46" spans="26:36">
      <c r="Z46" s="108">
        <v>35</v>
      </c>
      <c r="AA46" s="108" t="s">
        <v>507</v>
      </c>
      <c r="AB46" s="108" t="s">
        <v>508</v>
      </c>
      <c r="AC46" s="108" t="s">
        <v>509</v>
      </c>
      <c r="AD46" s="108" t="s">
        <v>510</v>
      </c>
      <c r="AE46" s="108" t="s">
        <v>511</v>
      </c>
      <c r="AF46" s="108" t="s">
        <v>512</v>
      </c>
      <c r="AG46" s="108" t="s">
        <v>513</v>
      </c>
      <c r="AH46" s="108" t="s">
        <v>514</v>
      </c>
      <c r="AI46" s="108" t="s">
        <v>515</v>
      </c>
      <c r="AJ46" s="108" t="s">
        <v>516</v>
      </c>
    </row>
    <row r="47" spans="26:36">
      <c r="Z47" s="108">
        <v>36</v>
      </c>
      <c r="AA47" s="108" t="s">
        <v>517</v>
      </c>
      <c r="AB47" s="108" t="s">
        <v>518</v>
      </c>
      <c r="AC47" s="108" t="s">
        <v>519</v>
      </c>
      <c r="AD47" s="108" t="s">
        <v>520</v>
      </c>
      <c r="AE47" s="108" t="s">
        <v>521</v>
      </c>
      <c r="AF47" s="108" t="s">
        <v>522</v>
      </c>
      <c r="AG47" s="108" t="s">
        <v>523</v>
      </c>
      <c r="AH47" s="108" t="s">
        <v>524</v>
      </c>
      <c r="AI47" s="108" t="s">
        <v>525</v>
      </c>
      <c r="AJ47" s="108" t="s">
        <v>526</v>
      </c>
    </row>
    <row r="48" spans="26:36">
      <c r="Z48" s="108">
        <v>37</v>
      </c>
      <c r="AA48" s="108" t="s">
        <v>527</v>
      </c>
      <c r="AB48" s="108" t="s">
        <v>528</v>
      </c>
      <c r="AC48" s="108" t="s">
        <v>529</v>
      </c>
      <c r="AD48" s="108" t="s">
        <v>530</v>
      </c>
      <c r="AE48" s="108" t="s">
        <v>531</v>
      </c>
      <c r="AF48" s="108" t="s">
        <v>532</v>
      </c>
      <c r="AG48" s="108" t="s">
        <v>533</v>
      </c>
      <c r="AH48" s="108" t="s">
        <v>534</v>
      </c>
      <c r="AI48" s="108" t="s">
        <v>535</v>
      </c>
      <c r="AJ48" s="108" t="s">
        <v>536</v>
      </c>
    </row>
    <row r="49" spans="1:36">
      <c r="Z49" s="108">
        <v>38</v>
      </c>
      <c r="AA49" s="108" t="s">
        <v>537</v>
      </c>
      <c r="AB49" s="108" t="s">
        <v>538</v>
      </c>
      <c r="AC49" s="108" t="s">
        <v>539</v>
      </c>
      <c r="AD49" s="108" t="s">
        <v>540</v>
      </c>
      <c r="AE49" s="108" t="s">
        <v>541</v>
      </c>
      <c r="AF49" s="108" t="s">
        <v>542</v>
      </c>
      <c r="AG49" s="108" t="s">
        <v>543</v>
      </c>
      <c r="AH49" s="108" t="s">
        <v>544</v>
      </c>
      <c r="AI49" s="108" t="s">
        <v>545</v>
      </c>
      <c r="AJ49" s="108" t="s">
        <v>546</v>
      </c>
    </row>
    <row r="50" spans="1:36">
      <c r="Z50" s="108">
        <v>39</v>
      </c>
      <c r="AA50" s="108" t="s">
        <v>547</v>
      </c>
      <c r="AB50" s="108" t="s">
        <v>548</v>
      </c>
      <c r="AC50" s="108" t="s">
        <v>549</v>
      </c>
      <c r="AD50" s="108" t="s">
        <v>550</v>
      </c>
      <c r="AE50" s="108" t="s">
        <v>551</v>
      </c>
      <c r="AF50" s="108" t="s">
        <v>552</v>
      </c>
      <c r="AG50" s="108" t="s">
        <v>553</v>
      </c>
      <c r="AH50" s="108" t="s">
        <v>554</v>
      </c>
      <c r="AI50" s="108" t="s">
        <v>555</v>
      </c>
      <c r="AJ50" s="108" t="s">
        <v>556</v>
      </c>
    </row>
    <row r="51" spans="1:36">
      <c r="Z51" s="108">
        <v>40</v>
      </c>
      <c r="AA51" s="108" t="s">
        <v>557</v>
      </c>
      <c r="AB51" s="108" t="s">
        <v>558</v>
      </c>
      <c r="AC51" s="108" t="s">
        <v>559</v>
      </c>
      <c r="AD51" s="108" t="s">
        <v>560</v>
      </c>
      <c r="AE51" s="108" t="s">
        <v>561</v>
      </c>
      <c r="AF51" s="108" t="s">
        <v>562</v>
      </c>
      <c r="AG51" s="108" t="s">
        <v>563</v>
      </c>
      <c r="AH51" s="108" t="s">
        <v>564</v>
      </c>
      <c r="AI51" s="108" t="s">
        <v>565</v>
      </c>
      <c r="AJ51" s="108" t="s">
        <v>566</v>
      </c>
    </row>
    <row r="52" spans="1:36">
      <c r="Z52" s="108">
        <v>41</v>
      </c>
      <c r="AA52" s="108" t="s">
        <v>567</v>
      </c>
      <c r="AB52" s="108" t="s">
        <v>568</v>
      </c>
      <c r="AC52" s="108" t="s">
        <v>569</v>
      </c>
      <c r="AD52" s="108" t="s">
        <v>570</v>
      </c>
      <c r="AE52" s="108" t="s">
        <v>571</v>
      </c>
      <c r="AF52" s="108" t="s">
        <v>572</v>
      </c>
      <c r="AG52" s="108" t="s">
        <v>573</v>
      </c>
      <c r="AH52" s="108" t="s">
        <v>574</v>
      </c>
      <c r="AI52" s="108" t="s">
        <v>575</v>
      </c>
      <c r="AJ52" s="108" t="s">
        <v>576</v>
      </c>
    </row>
    <row r="53" spans="1:36" ht="21.95" customHeight="1">
      <c r="Z53" s="108">
        <v>42</v>
      </c>
      <c r="AA53" s="108" t="s">
        <v>577</v>
      </c>
      <c r="AB53" s="108" t="s">
        <v>578</v>
      </c>
      <c r="AC53" s="108" t="s">
        <v>579</v>
      </c>
      <c r="AD53" s="108" t="s">
        <v>580</v>
      </c>
      <c r="AE53" s="108" t="s">
        <v>581</v>
      </c>
      <c r="AF53" s="108" t="s">
        <v>582</v>
      </c>
      <c r="AG53" s="108" t="s">
        <v>583</v>
      </c>
      <c r="AH53" s="108" t="s">
        <v>584</v>
      </c>
      <c r="AI53" s="108" t="s">
        <v>585</v>
      </c>
      <c r="AJ53" s="108" t="s">
        <v>586</v>
      </c>
    </row>
    <row r="54" spans="1:36" ht="21.95" customHeight="1">
      <c r="A54" s="181">
        <v>0</v>
      </c>
      <c r="Z54" s="108">
        <v>43</v>
      </c>
      <c r="AA54" s="108" t="s">
        <v>587</v>
      </c>
      <c r="AB54" s="108" t="s">
        <v>588</v>
      </c>
      <c r="AC54" s="108" t="s">
        <v>589</v>
      </c>
      <c r="AD54" s="108" t="s">
        <v>590</v>
      </c>
      <c r="AE54" s="108" t="s">
        <v>591</v>
      </c>
      <c r="AF54" s="108" t="s">
        <v>592</v>
      </c>
      <c r="AG54" s="108" t="s">
        <v>593</v>
      </c>
      <c r="AH54" s="108" t="s">
        <v>594</v>
      </c>
      <c r="AI54" s="108" t="s">
        <v>595</v>
      </c>
      <c r="AJ54" s="108" t="s">
        <v>596</v>
      </c>
    </row>
    <row r="55" spans="1:36" ht="18.75" customHeight="1">
      <c r="A55" s="181">
        <v>5.0164600000000004E-2</v>
      </c>
      <c r="Z55" s="108">
        <v>44</v>
      </c>
      <c r="AA55" s="108" t="s">
        <v>597</v>
      </c>
      <c r="AB55" s="108" t="s">
        <v>598</v>
      </c>
      <c r="AC55" s="108" t="s">
        <v>599</v>
      </c>
      <c r="AD55" s="108" t="s">
        <v>600</v>
      </c>
      <c r="AE55" s="108" t="s">
        <v>601</v>
      </c>
      <c r="AF55" s="108" t="s">
        <v>602</v>
      </c>
      <c r="AG55" s="108" t="s">
        <v>603</v>
      </c>
      <c r="AH55" s="108" t="s">
        <v>604</v>
      </c>
      <c r="AI55" s="108" t="s">
        <v>605</v>
      </c>
      <c r="AJ55" s="108" t="s">
        <v>606</v>
      </c>
    </row>
    <row r="56" spans="1:36" ht="18.75" customHeight="1">
      <c r="A56" s="181">
        <v>0.1007494</v>
      </c>
      <c r="Z56" s="108">
        <v>45</v>
      </c>
      <c r="AA56" s="108" t="s">
        <v>607</v>
      </c>
      <c r="AB56" s="108" t="s">
        <v>608</v>
      </c>
      <c r="AC56" s="108" t="s">
        <v>609</v>
      </c>
      <c r="AD56" s="108" t="s">
        <v>610</v>
      </c>
      <c r="AE56" s="108" t="s">
        <v>611</v>
      </c>
      <c r="AF56" s="108" t="s">
        <v>612</v>
      </c>
      <c r="AG56" s="108" t="s">
        <v>613</v>
      </c>
      <c r="AH56" s="108" t="s">
        <v>614</v>
      </c>
      <c r="AI56" s="108" t="s">
        <v>615</v>
      </c>
      <c r="AJ56" s="108" t="s">
        <v>616</v>
      </c>
    </row>
    <row r="57" spans="1:36" ht="18.75" customHeight="1">
      <c r="A57" s="181">
        <v>0.15184139999999999</v>
      </c>
      <c r="Z57" s="108">
        <v>46</v>
      </c>
      <c r="AA57" s="108" t="s">
        <v>617</v>
      </c>
      <c r="AB57" s="108" t="s">
        <v>618</v>
      </c>
      <c r="AC57" s="108" t="s">
        <v>619</v>
      </c>
      <c r="AD57" s="108" t="s">
        <v>620</v>
      </c>
      <c r="AE57" s="108" t="s">
        <v>621</v>
      </c>
      <c r="AF57" s="108" t="s">
        <v>622</v>
      </c>
      <c r="AG57" s="108" t="s">
        <v>623</v>
      </c>
      <c r="AH57" s="108" t="s">
        <v>624</v>
      </c>
      <c r="AI57" s="108" t="s">
        <v>625</v>
      </c>
      <c r="AJ57" s="108" t="s">
        <v>626</v>
      </c>
    </row>
    <row r="58" spans="1:36" ht="21" customHeight="1">
      <c r="A58" s="181">
        <v>0.20350689999999999</v>
      </c>
      <c r="Z58" s="108">
        <v>47</v>
      </c>
      <c r="AA58" s="108" t="s">
        <v>627</v>
      </c>
      <c r="AB58" s="108" t="s">
        <v>628</v>
      </c>
      <c r="AC58" s="108" t="s">
        <v>629</v>
      </c>
      <c r="AD58" s="108" t="s">
        <v>630</v>
      </c>
      <c r="AE58" s="108" t="s">
        <v>631</v>
      </c>
      <c r="AF58" s="108" t="s">
        <v>632</v>
      </c>
      <c r="AG58" s="108" t="s">
        <v>633</v>
      </c>
      <c r="AH58" s="108" t="s">
        <v>634</v>
      </c>
      <c r="AI58" s="108" t="s">
        <v>635</v>
      </c>
      <c r="AJ58" s="108" t="s">
        <v>636</v>
      </c>
    </row>
    <row r="59" spans="1:36">
      <c r="A59" s="181">
        <v>0.2556735</v>
      </c>
      <c r="Z59" s="108">
        <v>48</v>
      </c>
      <c r="AA59" s="108" t="s">
        <v>637</v>
      </c>
      <c r="AB59" s="108" t="s">
        <v>638</v>
      </c>
      <c r="AC59" s="108" t="s">
        <v>639</v>
      </c>
      <c r="AD59" s="108" t="s">
        <v>640</v>
      </c>
      <c r="AE59" s="108" t="s">
        <v>641</v>
      </c>
      <c r="AF59" s="108" t="s">
        <v>642</v>
      </c>
      <c r="AG59" s="108" t="s">
        <v>643</v>
      </c>
      <c r="AH59" s="108" t="s">
        <v>644</v>
      </c>
      <c r="AI59" s="108" t="s">
        <v>645</v>
      </c>
      <c r="AJ59" s="108" t="s">
        <v>646</v>
      </c>
    </row>
    <row r="60" spans="1:36">
      <c r="A60" s="181">
        <v>0.30822830000000001</v>
      </c>
      <c r="Z60" s="108">
        <v>49</v>
      </c>
      <c r="AA60" s="108" t="s">
        <v>647</v>
      </c>
      <c r="AB60" s="108" t="s">
        <v>648</v>
      </c>
      <c r="AC60" s="108" t="s">
        <v>649</v>
      </c>
      <c r="AD60" s="108" t="s">
        <v>650</v>
      </c>
      <c r="AE60" s="108" t="s">
        <v>651</v>
      </c>
      <c r="AF60" s="108" t="s">
        <v>652</v>
      </c>
      <c r="AG60" s="108" t="s">
        <v>653</v>
      </c>
      <c r="AH60" s="108" t="s">
        <v>654</v>
      </c>
      <c r="AI60" s="108" t="s">
        <v>655</v>
      </c>
      <c r="AJ60" s="108" t="s">
        <v>656</v>
      </c>
    </row>
    <row r="61" spans="1:36">
      <c r="A61" s="181">
        <v>0.36094909999999997</v>
      </c>
      <c r="Z61" s="108">
        <v>50</v>
      </c>
      <c r="AA61" s="108" t="s">
        <v>657</v>
      </c>
      <c r="AB61" s="108" t="s">
        <v>658</v>
      </c>
      <c r="AC61" s="108" t="s">
        <v>659</v>
      </c>
      <c r="AD61" s="108" t="s">
        <v>660</v>
      </c>
      <c r="AE61" s="108" t="s">
        <v>661</v>
      </c>
      <c r="AF61" s="108" t="s">
        <v>662</v>
      </c>
      <c r="AG61" s="108" t="s">
        <v>663</v>
      </c>
      <c r="AH61" s="108" t="s">
        <v>664</v>
      </c>
      <c r="AI61" s="108" t="s">
        <v>665</v>
      </c>
      <c r="AJ61" s="108" t="s">
        <v>666</v>
      </c>
    </row>
    <row r="62" spans="1:36">
      <c r="A62" s="181">
        <v>0.41362670000000001</v>
      </c>
      <c r="Z62" s="108">
        <v>51</v>
      </c>
      <c r="AA62" s="108" t="s">
        <v>667</v>
      </c>
      <c r="AB62" s="108" t="s">
        <v>668</v>
      </c>
      <c r="AC62" s="108" t="s">
        <v>669</v>
      </c>
      <c r="AD62" s="108" t="s">
        <v>670</v>
      </c>
      <c r="AE62" s="108" t="s">
        <v>671</v>
      </c>
      <c r="AF62" s="108" t="s">
        <v>672</v>
      </c>
      <c r="AG62" s="108" t="s">
        <v>673</v>
      </c>
      <c r="AH62" s="108" t="s">
        <v>674</v>
      </c>
      <c r="AI62" s="108" t="s">
        <v>675</v>
      </c>
      <c r="AJ62" s="108" t="s">
        <v>676</v>
      </c>
    </row>
    <row r="63" spans="1:36">
      <c r="A63" s="181">
        <v>0.46612710000000002</v>
      </c>
      <c r="Z63" s="108">
        <v>52</v>
      </c>
      <c r="AA63" s="108" t="s">
        <v>677</v>
      </c>
      <c r="AB63" s="108" t="s">
        <v>678</v>
      </c>
      <c r="AC63" s="108" t="s">
        <v>679</v>
      </c>
      <c r="AD63" s="108" t="s">
        <v>680</v>
      </c>
      <c r="AE63" s="108" t="s">
        <v>681</v>
      </c>
      <c r="AF63" s="108" t="s">
        <v>682</v>
      </c>
      <c r="AG63" s="108" t="s">
        <v>683</v>
      </c>
      <c r="AH63" s="108" t="s">
        <v>684</v>
      </c>
      <c r="AI63" s="108" t="s">
        <v>685</v>
      </c>
      <c r="AJ63" s="108" t="s">
        <v>686</v>
      </c>
    </row>
    <row r="64" spans="1:36">
      <c r="A64" s="154">
        <v>0.51830940000000003</v>
      </c>
      <c r="Z64" s="108">
        <v>53</v>
      </c>
      <c r="AA64" s="108" t="s">
        <v>687</v>
      </c>
      <c r="AB64" s="108" t="s">
        <v>688</v>
      </c>
      <c r="AC64" s="108" t="s">
        <v>689</v>
      </c>
      <c r="AD64" s="108" t="s">
        <v>690</v>
      </c>
      <c r="AE64" s="108" t="s">
        <v>691</v>
      </c>
      <c r="AF64" s="108" t="s">
        <v>692</v>
      </c>
      <c r="AG64" s="108" t="s">
        <v>693</v>
      </c>
      <c r="AH64" s="108" t="s">
        <v>694</v>
      </c>
      <c r="AI64" s="108" t="s">
        <v>695</v>
      </c>
      <c r="AJ64" s="108" t="s">
        <v>696</v>
      </c>
    </row>
    <row r="65" spans="1:36">
      <c r="A65" s="181">
        <v>0.57015830000000001</v>
      </c>
      <c r="Z65" s="108">
        <v>54</v>
      </c>
      <c r="AA65" s="108" t="s">
        <v>697</v>
      </c>
      <c r="AB65" s="108" t="s">
        <v>698</v>
      </c>
      <c r="AC65" s="108" t="s">
        <v>699</v>
      </c>
      <c r="AD65" s="108" t="s">
        <v>700</v>
      </c>
      <c r="AE65" s="108" t="s">
        <v>701</v>
      </c>
      <c r="AF65" s="108" t="s">
        <v>702</v>
      </c>
      <c r="AG65" s="108" t="s">
        <v>703</v>
      </c>
      <c r="AH65" s="108" t="s">
        <v>704</v>
      </c>
      <c r="AI65" s="108" t="s">
        <v>705</v>
      </c>
      <c r="AJ65" s="108" t="s">
        <v>706</v>
      </c>
    </row>
    <row r="66" spans="1:36">
      <c r="A66" s="181">
        <v>0.62156529999999999</v>
      </c>
      <c r="Z66" s="108">
        <v>55</v>
      </c>
      <c r="AA66" s="108" t="s">
        <v>707</v>
      </c>
      <c r="AB66" s="108" t="s">
        <v>708</v>
      </c>
      <c r="AC66" s="108" t="s">
        <v>709</v>
      </c>
      <c r="AD66" s="108" t="s">
        <v>710</v>
      </c>
      <c r="AE66" s="108" t="s">
        <v>711</v>
      </c>
      <c r="AF66" s="108" t="s">
        <v>712</v>
      </c>
      <c r="AG66" s="108" t="s">
        <v>713</v>
      </c>
      <c r="AH66" s="108" t="s">
        <v>714</v>
      </c>
      <c r="AI66" s="108" t="s">
        <v>715</v>
      </c>
      <c r="AJ66" s="108" t="s">
        <v>716</v>
      </c>
    </row>
    <row r="67" spans="1:36">
      <c r="A67" s="181">
        <v>0.67250589999999999</v>
      </c>
      <c r="Z67" s="108">
        <v>56</v>
      </c>
      <c r="AA67" s="108" t="s">
        <v>717</v>
      </c>
      <c r="AB67" s="108" t="s">
        <v>718</v>
      </c>
      <c r="AC67" s="108" t="s">
        <v>719</v>
      </c>
      <c r="AD67" s="108" t="s">
        <v>720</v>
      </c>
      <c r="AE67" s="108" t="s">
        <v>721</v>
      </c>
      <c r="AF67" s="108" t="s">
        <v>722</v>
      </c>
      <c r="AG67" s="108" t="s">
        <v>723</v>
      </c>
      <c r="AH67" s="108" t="s">
        <v>724</v>
      </c>
      <c r="AI67" s="108" t="s">
        <v>725</v>
      </c>
      <c r="AJ67" s="108" t="s">
        <v>726</v>
      </c>
    </row>
    <row r="68" spans="1:36">
      <c r="A68" s="181">
        <v>0.72286069999999991</v>
      </c>
      <c r="Z68" s="108">
        <v>57</v>
      </c>
      <c r="AA68" s="108" t="s">
        <v>727</v>
      </c>
      <c r="AB68" s="108" t="s">
        <v>728</v>
      </c>
      <c r="AC68" s="108" t="s">
        <v>729</v>
      </c>
      <c r="AD68" s="108" t="s">
        <v>730</v>
      </c>
      <c r="AE68" s="108" t="s">
        <v>731</v>
      </c>
      <c r="AF68" s="108" t="s">
        <v>732</v>
      </c>
      <c r="AG68" s="108" t="s">
        <v>733</v>
      </c>
      <c r="AH68" s="108" t="s">
        <v>734</v>
      </c>
      <c r="AI68" s="108" t="s">
        <v>735</v>
      </c>
      <c r="AJ68" s="108" t="s">
        <v>736</v>
      </c>
    </row>
    <row r="69" spans="1:36">
      <c r="A69" s="181">
        <v>0.7725223</v>
      </c>
      <c r="Z69" s="108">
        <v>58</v>
      </c>
      <c r="AA69" s="108" t="s">
        <v>737</v>
      </c>
      <c r="AB69" s="108" t="s">
        <v>738</v>
      </c>
      <c r="AC69" s="108" t="s">
        <v>739</v>
      </c>
      <c r="AD69" s="108" t="s">
        <v>740</v>
      </c>
      <c r="AE69" s="108" t="s">
        <v>741</v>
      </c>
      <c r="AF69" s="108" t="s">
        <v>742</v>
      </c>
      <c r="AG69" s="108" t="s">
        <v>743</v>
      </c>
      <c r="AH69" s="108" t="s">
        <v>744</v>
      </c>
      <c r="AI69" s="108" t="s">
        <v>745</v>
      </c>
      <c r="AJ69" s="108" t="s">
        <v>746</v>
      </c>
    </row>
    <row r="70" spans="1:36">
      <c r="A70" s="181">
        <v>0.8213239</v>
      </c>
      <c r="Z70" s="108">
        <v>59</v>
      </c>
      <c r="AA70" s="108" t="s">
        <v>747</v>
      </c>
      <c r="AB70" s="108" t="s">
        <v>748</v>
      </c>
      <c r="AC70" s="108" t="s">
        <v>749</v>
      </c>
      <c r="AD70" s="108" t="s">
        <v>750</v>
      </c>
      <c r="AE70" s="108" t="s">
        <v>751</v>
      </c>
      <c r="AF70" s="108" t="s">
        <v>752</v>
      </c>
      <c r="AG70" s="108" t="s">
        <v>753</v>
      </c>
      <c r="AH70" s="108" t="s">
        <v>754</v>
      </c>
      <c r="AI70" s="108" t="s">
        <v>755</v>
      </c>
      <c r="AJ70" s="108" t="s">
        <v>756</v>
      </c>
    </row>
    <row r="71" spans="1:36">
      <c r="A71" s="181">
        <v>0.86907799999999991</v>
      </c>
      <c r="Z71" s="108">
        <v>60</v>
      </c>
      <c r="AA71" s="108" t="s">
        <v>757</v>
      </c>
      <c r="AB71" s="108" t="s">
        <v>758</v>
      </c>
      <c r="AC71" s="108" t="s">
        <v>759</v>
      </c>
      <c r="AD71" s="108" t="s">
        <v>760</v>
      </c>
      <c r="AE71" s="108" t="s">
        <v>761</v>
      </c>
      <c r="AF71" s="108" t="s">
        <v>762</v>
      </c>
      <c r="AG71" s="108" t="s">
        <v>763</v>
      </c>
      <c r="AH71" s="108" t="s">
        <v>764</v>
      </c>
      <c r="AI71" s="108" t="s">
        <v>765</v>
      </c>
      <c r="AJ71" s="108" t="s">
        <v>766</v>
      </c>
    </row>
    <row r="72" spans="1:36">
      <c r="A72" s="181">
        <v>0.91536660000000003</v>
      </c>
      <c r="Z72" s="108">
        <v>61</v>
      </c>
      <c r="AA72" s="108" t="s">
        <v>767</v>
      </c>
      <c r="AB72" s="108" t="s">
        <v>768</v>
      </c>
      <c r="AC72" s="108" t="s">
        <v>769</v>
      </c>
      <c r="AD72" s="108" t="s">
        <v>770</v>
      </c>
      <c r="AE72" s="108" t="s">
        <v>771</v>
      </c>
      <c r="AF72" s="108" t="s">
        <v>772</v>
      </c>
      <c r="AG72" s="108" t="s">
        <v>773</v>
      </c>
      <c r="AH72" s="108" t="s">
        <v>774</v>
      </c>
      <c r="AI72" s="108" t="s">
        <v>775</v>
      </c>
      <c r="AJ72" s="108" t="s">
        <v>776</v>
      </c>
    </row>
    <row r="73" spans="1:36">
      <c r="A73" s="181">
        <v>0.95943040000000002</v>
      </c>
      <c r="Z73" s="108">
        <v>62</v>
      </c>
      <c r="AA73" s="108" t="s">
        <v>777</v>
      </c>
      <c r="AB73" s="108" t="s">
        <v>778</v>
      </c>
      <c r="AC73" s="108" t="s">
        <v>779</v>
      </c>
      <c r="AD73" s="108" t="s">
        <v>780</v>
      </c>
      <c r="AE73" s="108" t="s">
        <v>781</v>
      </c>
      <c r="AF73" s="108" t="s">
        <v>782</v>
      </c>
      <c r="AG73" s="108" t="s">
        <v>783</v>
      </c>
      <c r="AH73" s="108" t="s">
        <v>784</v>
      </c>
      <c r="AI73" s="108" t="s">
        <v>785</v>
      </c>
      <c r="AJ73" s="108" t="s">
        <v>786</v>
      </c>
    </row>
    <row r="74" spans="1:36" ht="19.5" thickBot="1">
      <c r="A74" s="182">
        <v>1</v>
      </c>
      <c r="Z74" s="108">
        <v>63</v>
      </c>
      <c r="AA74" s="108" t="s">
        <v>787</v>
      </c>
      <c r="AB74" s="108" t="s">
        <v>788</v>
      </c>
      <c r="AC74" s="108" t="s">
        <v>789</v>
      </c>
      <c r="AD74" s="108" t="s">
        <v>790</v>
      </c>
      <c r="AE74" s="108" t="s">
        <v>791</v>
      </c>
      <c r="AF74" s="108" t="s">
        <v>792</v>
      </c>
      <c r="AG74" s="108" t="s">
        <v>793</v>
      </c>
      <c r="AH74" s="108" t="s">
        <v>794</v>
      </c>
      <c r="AI74" s="108" t="s">
        <v>795</v>
      </c>
      <c r="AJ74" s="108" t="s">
        <v>796</v>
      </c>
    </row>
    <row r="75" spans="1:36">
      <c r="Z75" s="108">
        <v>64</v>
      </c>
      <c r="AA75" s="108" t="s">
        <v>797</v>
      </c>
      <c r="AB75" s="108" t="s">
        <v>798</v>
      </c>
      <c r="AC75" s="108" t="s">
        <v>799</v>
      </c>
      <c r="AD75" s="108" t="s">
        <v>800</v>
      </c>
      <c r="AE75" s="108" t="s">
        <v>801</v>
      </c>
      <c r="AF75" s="108" t="s">
        <v>802</v>
      </c>
      <c r="AG75" s="108" t="s">
        <v>803</v>
      </c>
      <c r="AH75" s="108" t="s">
        <v>804</v>
      </c>
      <c r="AI75" s="108" t="s">
        <v>805</v>
      </c>
      <c r="AJ75" s="108" t="s">
        <v>806</v>
      </c>
    </row>
    <row r="76" spans="1:36">
      <c r="Z76" s="108">
        <v>65</v>
      </c>
      <c r="AA76" s="108" t="s">
        <v>807</v>
      </c>
      <c r="AB76" s="108" t="s">
        <v>808</v>
      </c>
      <c r="AC76" s="108" t="s">
        <v>809</v>
      </c>
      <c r="AD76" s="108" t="s">
        <v>810</v>
      </c>
      <c r="AE76" s="108" t="s">
        <v>811</v>
      </c>
      <c r="AF76" s="108" t="s">
        <v>812</v>
      </c>
      <c r="AG76" s="108" t="s">
        <v>813</v>
      </c>
      <c r="AH76" s="108" t="s">
        <v>814</v>
      </c>
      <c r="AI76" s="108" t="s">
        <v>815</v>
      </c>
      <c r="AJ76" s="108" t="s">
        <v>816</v>
      </c>
    </row>
    <row r="77" spans="1:36">
      <c r="Z77" s="108">
        <v>66</v>
      </c>
      <c r="AA77" s="108" t="s">
        <v>817</v>
      </c>
      <c r="AB77" s="108" t="s">
        <v>818</v>
      </c>
      <c r="AC77" s="108" t="s">
        <v>819</v>
      </c>
      <c r="AD77" s="108" t="s">
        <v>820</v>
      </c>
      <c r="AE77" s="108" t="s">
        <v>821</v>
      </c>
      <c r="AF77" s="108" t="s">
        <v>822</v>
      </c>
      <c r="AG77" s="108" t="s">
        <v>823</v>
      </c>
      <c r="AH77" s="108" t="s">
        <v>824</v>
      </c>
      <c r="AI77" s="108" t="s">
        <v>825</v>
      </c>
      <c r="AJ77" s="108" t="s">
        <v>826</v>
      </c>
    </row>
    <row r="78" spans="1:36">
      <c r="Z78" s="108">
        <v>67</v>
      </c>
      <c r="AA78" s="108" t="s">
        <v>827</v>
      </c>
      <c r="AB78" s="108" t="s">
        <v>828</v>
      </c>
      <c r="AC78" s="108" t="s">
        <v>829</v>
      </c>
      <c r="AD78" s="108" t="s">
        <v>830</v>
      </c>
      <c r="AE78" s="108" t="s">
        <v>831</v>
      </c>
      <c r="AF78" s="108" t="s">
        <v>832</v>
      </c>
      <c r="AG78" s="108" t="s">
        <v>833</v>
      </c>
      <c r="AH78" s="108" t="s">
        <v>834</v>
      </c>
      <c r="AI78" s="108" t="s">
        <v>835</v>
      </c>
      <c r="AJ78" s="108" t="s">
        <v>836</v>
      </c>
    </row>
    <row r="79" spans="1:36">
      <c r="Z79" s="108">
        <v>68</v>
      </c>
      <c r="AA79" s="217" t="s">
        <v>837</v>
      </c>
      <c r="AB79" s="108" t="s">
        <v>838</v>
      </c>
      <c r="AC79" s="108" t="s">
        <v>839</v>
      </c>
      <c r="AD79" s="108" t="s">
        <v>840</v>
      </c>
      <c r="AE79" s="108" t="s">
        <v>841</v>
      </c>
      <c r="AF79" s="108" t="s">
        <v>842</v>
      </c>
      <c r="AG79" s="108" t="s">
        <v>843</v>
      </c>
      <c r="AH79" s="108" t="s">
        <v>844</v>
      </c>
      <c r="AI79" s="108" t="s">
        <v>845</v>
      </c>
      <c r="AJ79" s="108" t="s">
        <v>846</v>
      </c>
    </row>
    <row r="80" spans="1:36">
      <c r="Z80" s="108">
        <v>69</v>
      </c>
      <c r="AA80" s="108" t="s">
        <v>847</v>
      </c>
      <c r="AB80" s="108" t="s">
        <v>848</v>
      </c>
      <c r="AC80" s="108" t="s">
        <v>849</v>
      </c>
      <c r="AD80" s="108" t="s">
        <v>850</v>
      </c>
      <c r="AE80" s="108" t="s">
        <v>851</v>
      </c>
      <c r="AF80" s="108" t="s">
        <v>852</v>
      </c>
      <c r="AG80" s="108" t="s">
        <v>853</v>
      </c>
      <c r="AH80" s="108" t="s">
        <v>854</v>
      </c>
      <c r="AI80" s="108" t="s">
        <v>855</v>
      </c>
      <c r="AJ80" s="108" t="s">
        <v>856</v>
      </c>
    </row>
    <row r="81" spans="26:36">
      <c r="Z81" s="108">
        <v>70</v>
      </c>
      <c r="AA81" s="108" t="s">
        <v>857</v>
      </c>
      <c r="AB81" s="108" t="s">
        <v>858</v>
      </c>
      <c r="AC81" s="108" t="s">
        <v>859</v>
      </c>
      <c r="AD81" s="108" t="s">
        <v>860</v>
      </c>
      <c r="AE81" s="108" t="s">
        <v>861</v>
      </c>
      <c r="AF81" s="108" t="s">
        <v>862</v>
      </c>
      <c r="AG81" s="108" t="s">
        <v>863</v>
      </c>
      <c r="AH81" s="108" t="s">
        <v>864</v>
      </c>
      <c r="AI81" s="108" t="s">
        <v>865</v>
      </c>
      <c r="AJ81" s="108" t="s">
        <v>866</v>
      </c>
    </row>
    <row r="82" spans="26:36">
      <c r="Z82" s="108">
        <v>71</v>
      </c>
      <c r="AA82" s="108" t="s">
        <v>867</v>
      </c>
      <c r="AB82" s="108" t="s">
        <v>868</v>
      </c>
      <c r="AC82" s="108" t="s">
        <v>869</v>
      </c>
      <c r="AD82" s="108" t="s">
        <v>870</v>
      </c>
      <c r="AE82" s="108" t="s">
        <v>871</v>
      </c>
      <c r="AF82" s="108" t="s">
        <v>872</v>
      </c>
      <c r="AG82" s="108" t="s">
        <v>873</v>
      </c>
      <c r="AH82" s="108" t="s">
        <v>874</v>
      </c>
      <c r="AI82" s="108" t="s">
        <v>875</v>
      </c>
      <c r="AJ82" s="108" t="s">
        <v>876</v>
      </c>
    </row>
    <row r="83" spans="26:36">
      <c r="Z83" s="108">
        <v>72</v>
      </c>
      <c r="AA83" s="108" t="s">
        <v>877</v>
      </c>
      <c r="AB83" s="108" t="s">
        <v>878</v>
      </c>
      <c r="AC83" s="108" t="s">
        <v>879</v>
      </c>
      <c r="AD83" s="108" t="s">
        <v>880</v>
      </c>
      <c r="AE83" s="108" t="s">
        <v>881</v>
      </c>
      <c r="AF83" s="108" t="s">
        <v>882</v>
      </c>
      <c r="AG83" s="108" t="s">
        <v>883</v>
      </c>
      <c r="AH83" s="108" t="s">
        <v>884</v>
      </c>
      <c r="AI83" s="108" t="s">
        <v>885</v>
      </c>
      <c r="AJ83" s="108" t="s">
        <v>886</v>
      </c>
    </row>
    <row r="84" spans="26:36">
      <c r="Z84" s="108">
        <v>73</v>
      </c>
      <c r="AA84" s="108" t="s">
        <v>887</v>
      </c>
      <c r="AB84" s="108" t="s">
        <v>888</v>
      </c>
      <c r="AC84" s="108" t="s">
        <v>889</v>
      </c>
      <c r="AD84" s="108" t="s">
        <v>890</v>
      </c>
      <c r="AE84" s="108" t="s">
        <v>891</v>
      </c>
      <c r="AF84" s="108" t="s">
        <v>892</v>
      </c>
      <c r="AG84" s="108" t="s">
        <v>893</v>
      </c>
      <c r="AH84" s="108" t="s">
        <v>894</v>
      </c>
      <c r="AI84" s="108" t="s">
        <v>895</v>
      </c>
      <c r="AJ84" s="108" t="s">
        <v>896</v>
      </c>
    </row>
    <row r="85" spans="26:36">
      <c r="Z85" s="108">
        <v>74</v>
      </c>
      <c r="AA85" s="108" t="s">
        <v>897</v>
      </c>
      <c r="AB85" s="108" t="s">
        <v>898</v>
      </c>
      <c r="AC85" s="108" t="s">
        <v>899</v>
      </c>
      <c r="AD85" s="108" t="s">
        <v>900</v>
      </c>
      <c r="AE85" s="108" t="s">
        <v>901</v>
      </c>
      <c r="AF85" s="108" t="s">
        <v>902</v>
      </c>
      <c r="AG85" s="108" t="s">
        <v>903</v>
      </c>
      <c r="AH85" s="108" t="s">
        <v>904</v>
      </c>
      <c r="AI85" s="108" t="s">
        <v>905</v>
      </c>
      <c r="AJ85" s="108" t="s">
        <v>906</v>
      </c>
    </row>
    <row r="86" spans="26:36">
      <c r="Z86" s="108">
        <v>75</v>
      </c>
      <c r="AA86" s="108" t="s">
        <v>907</v>
      </c>
      <c r="AB86" s="108" t="s">
        <v>908</v>
      </c>
      <c r="AC86" s="108" t="s">
        <v>909</v>
      </c>
      <c r="AD86" s="108" t="s">
        <v>910</v>
      </c>
      <c r="AE86" s="108" t="s">
        <v>911</v>
      </c>
      <c r="AF86" s="108" t="s">
        <v>912</v>
      </c>
      <c r="AG86" s="108" t="s">
        <v>913</v>
      </c>
      <c r="AH86" s="108" t="s">
        <v>914</v>
      </c>
      <c r="AI86" s="108" t="s">
        <v>915</v>
      </c>
      <c r="AJ86" s="108" t="s">
        <v>916</v>
      </c>
    </row>
    <row r="87" spans="26:36">
      <c r="Z87" s="108">
        <v>76</v>
      </c>
      <c r="AA87" s="108" t="s">
        <v>917</v>
      </c>
      <c r="AB87" s="108" t="s">
        <v>918</v>
      </c>
      <c r="AC87" s="108" t="s">
        <v>919</v>
      </c>
      <c r="AD87" s="108" t="s">
        <v>920</v>
      </c>
      <c r="AE87" s="108" t="s">
        <v>921</v>
      </c>
      <c r="AF87" s="108" t="s">
        <v>922</v>
      </c>
      <c r="AG87" s="108" t="s">
        <v>923</v>
      </c>
      <c r="AH87" s="108" t="s">
        <v>924</v>
      </c>
      <c r="AI87" s="108" t="s">
        <v>925</v>
      </c>
      <c r="AJ87" s="108" t="s">
        <v>926</v>
      </c>
    </row>
    <row r="88" spans="26:36">
      <c r="Z88" s="108">
        <v>77</v>
      </c>
      <c r="AA88" s="108" t="s">
        <v>927</v>
      </c>
      <c r="AB88" s="108" t="s">
        <v>928</v>
      </c>
      <c r="AC88" s="108" t="s">
        <v>929</v>
      </c>
      <c r="AD88" s="108" t="s">
        <v>930</v>
      </c>
      <c r="AE88" s="108" t="s">
        <v>931</v>
      </c>
      <c r="AF88" s="108" t="s">
        <v>932</v>
      </c>
      <c r="AG88" s="108" t="s">
        <v>933</v>
      </c>
      <c r="AH88" s="108" t="s">
        <v>934</v>
      </c>
      <c r="AI88" s="108" t="s">
        <v>935</v>
      </c>
      <c r="AJ88" s="108" t="s">
        <v>936</v>
      </c>
    </row>
    <row r="89" spans="26:36">
      <c r="Z89" s="108">
        <v>78</v>
      </c>
      <c r="AA89" s="108" t="s">
        <v>937</v>
      </c>
      <c r="AB89" s="108" t="s">
        <v>938</v>
      </c>
      <c r="AC89" s="108" t="s">
        <v>939</v>
      </c>
      <c r="AD89" s="108" t="s">
        <v>940</v>
      </c>
      <c r="AE89" s="108" t="s">
        <v>941</v>
      </c>
      <c r="AF89" s="108" t="s">
        <v>942</v>
      </c>
      <c r="AG89" s="108" t="s">
        <v>943</v>
      </c>
      <c r="AH89" s="108" t="s">
        <v>944</v>
      </c>
      <c r="AI89" s="108" t="s">
        <v>945</v>
      </c>
      <c r="AJ89" s="108" t="s">
        <v>946</v>
      </c>
    </row>
    <row r="90" spans="26:36">
      <c r="Z90" s="108">
        <v>79</v>
      </c>
      <c r="AA90" s="108" t="s">
        <v>947</v>
      </c>
      <c r="AB90" s="108" t="s">
        <v>948</v>
      </c>
      <c r="AC90" s="108" t="s">
        <v>949</v>
      </c>
      <c r="AD90" s="108" t="s">
        <v>950</v>
      </c>
      <c r="AE90" s="108" t="s">
        <v>951</v>
      </c>
      <c r="AF90" s="108" t="s">
        <v>952</v>
      </c>
      <c r="AG90" s="108" t="s">
        <v>953</v>
      </c>
      <c r="AH90" s="108" t="s">
        <v>954</v>
      </c>
      <c r="AI90" s="108" t="s">
        <v>955</v>
      </c>
      <c r="AJ90" s="108" t="s">
        <v>956</v>
      </c>
    </row>
    <row r="91" spans="26:36">
      <c r="Z91" s="108">
        <v>80</v>
      </c>
      <c r="AA91" s="108" t="s">
        <v>957</v>
      </c>
      <c r="AB91" s="108" t="s">
        <v>958</v>
      </c>
      <c r="AC91" s="108" t="s">
        <v>959</v>
      </c>
      <c r="AD91" s="108" t="s">
        <v>960</v>
      </c>
      <c r="AE91" s="108" t="s">
        <v>961</v>
      </c>
      <c r="AF91" s="108" t="s">
        <v>962</v>
      </c>
      <c r="AG91" s="108" t="s">
        <v>963</v>
      </c>
      <c r="AH91" s="108" t="s">
        <v>964</v>
      </c>
      <c r="AI91" s="108" t="s">
        <v>965</v>
      </c>
      <c r="AJ91" s="108" t="s">
        <v>966</v>
      </c>
    </row>
    <row r="92" spans="26:36">
      <c r="Z92" s="108">
        <v>81</v>
      </c>
      <c r="AA92" s="108" t="s">
        <v>967</v>
      </c>
      <c r="AB92" s="108" t="s">
        <v>968</v>
      </c>
      <c r="AC92" s="108" t="s">
        <v>969</v>
      </c>
      <c r="AD92" s="108" t="s">
        <v>970</v>
      </c>
      <c r="AE92" s="108" t="s">
        <v>971</v>
      </c>
      <c r="AF92" s="108" t="s">
        <v>972</v>
      </c>
      <c r="AG92" s="108" t="s">
        <v>973</v>
      </c>
      <c r="AH92" s="108" t="s">
        <v>974</v>
      </c>
      <c r="AI92" s="108" t="s">
        <v>975</v>
      </c>
      <c r="AJ92" s="108" t="s">
        <v>976</v>
      </c>
    </row>
    <row r="93" spans="26:36">
      <c r="Z93" s="108">
        <v>82</v>
      </c>
      <c r="AA93" s="108" t="s">
        <v>977</v>
      </c>
      <c r="AB93" s="108" t="s">
        <v>978</v>
      </c>
      <c r="AC93" s="108" t="s">
        <v>979</v>
      </c>
      <c r="AD93" s="108" t="s">
        <v>980</v>
      </c>
      <c r="AE93" s="108" t="s">
        <v>981</v>
      </c>
      <c r="AF93" s="108" t="s">
        <v>982</v>
      </c>
      <c r="AG93" s="108" t="s">
        <v>983</v>
      </c>
      <c r="AH93" s="108" t="s">
        <v>984</v>
      </c>
      <c r="AI93" s="108" t="s">
        <v>985</v>
      </c>
      <c r="AJ93" s="108" t="s">
        <v>986</v>
      </c>
    </row>
    <row r="94" spans="26:36">
      <c r="Z94" s="108">
        <v>83</v>
      </c>
      <c r="AA94" s="108" t="s">
        <v>987</v>
      </c>
      <c r="AB94" s="108" t="s">
        <v>988</v>
      </c>
      <c r="AC94" s="108" t="s">
        <v>989</v>
      </c>
      <c r="AD94" s="108" t="s">
        <v>990</v>
      </c>
      <c r="AE94" s="108" t="s">
        <v>991</v>
      </c>
      <c r="AF94" s="108" t="s">
        <v>992</v>
      </c>
      <c r="AG94" s="108" t="s">
        <v>993</v>
      </c>
      <c r="AH94" s="108" t="s">
        <v>994</v>
      </c>
      <c r="AI94" s="108" t="s">
        <v>995</v>
      </c>
      <c r="AJ94" s="108" t="s">
        <v>996</v>
      </c>
    </row>
    <row r="95" spans="26:36">
      <c r="Z95" s="108">
        <v>84</v>
      </c>
      <c r="AA95" s="108" t="s">
        <v>997</v>
      </c>
      <c r="AB95" s="108" t="s">
        <v>998</v>
      </c>
      <c r="AC95" s="108" t="s">
        <v>999</v>
      </c>
      <c r="AD95" s="108" t="s">
        <v>1000</v>
      </c>
      <c r="AE95" s="108" t="s">
        <v>1001</v>
      </c>
      <c r="AF95" s="108" t="s">
        <v>1002</v>
      </c>
      <c r="AG95" s="108" t="s">
        <v>1003</v>
      </c>
      <c r="AH95" s="108" t="s">
        <v>1004</v>
      </c>
      <c r="AI95" s="108" t="s">
        <v>1005</v>
      </c>
      <c r="AJ95" s="108" t="s">
        <v>1006</v>
      </c>
    </row>
    <row r="96" spans="26:36">
      <c r="Z96" s="108">
        <v>85</v>
      </c>
      <c r="AA96" s="108" t="s">
        <v>1007</v>
      </c>
      <c r="AB96" s="108" t="s">
        <v>1008</v>
      </c>
      <c r="AC96" s="108" t="s">
        <v>1009</v>
      </c>
      <c r="AD96" s="108" t="s">
        <v>1010</v>
      </c>
      <c r="AE96" s="108" t="s">
        <v>1011</v>
      </c>
      <c r="AF96" s="108" t="s">
        <v>1012</v>
      </c>
      <c r="AG96" s="108" t="s">
        <v>1013</v>
      </c>
      <c r="AH96" s="108" t="s">
        <v>1014</v>
      </c>
      <c r="AI96" s="108" t="s">
        <v>1015</v>
      </c>
      <c r="AJ96" s="108" t="s">
        <v>1016</v>
      </c>
    </row>
    <row r="97" spans="26:36">
      <c r="Z97" s="108">
        <v>86</v>
      </c>
      <c r="AA97" s="108" t="s">
        <v>1017</v>
      </c>
      <c r="AB97" s="108" t="s">
        <v>1018</v>
      </c>
      <c r="AC97" s="108" t="s">
        <v>1019</v>
      </c>
      <c r="AD97" s="108" t="s">
        <v>1020</v>
      </c>
      <c r="AE97" s="108" t="s">
        <v>1021</v>
      </c>
      <c r="AF97" s="108" t="s">
        <v>1022</v>
      </c>
      <c r="AG97" s="108" t="s">
        <v>1023</v>
      </c>
      <c r="AH97" s="108" t="s">
        <v>1024</v>
      </c>
      <c r="AI97" s="108" t="s">
        <v>1025</v>
      </c>
      <c r="AJ97" s="108" t="s">
        <v>1026</v>
      </c>
    </row>
    <row r="98" spans="26:36">
      <c r="Z98" s="108">
        <v>87</v>
      </c>
      <c r="AA98" s="108" t="s">
        <v>1027</v>
      </c>
      <c r="AB98" s="108" t="s">
        <v>1028</v>
      </c>
      <c r="AC98" s="108" t="s">
        <v>1029</v>
      </c>
      <c r="AD98" s="108" t="s">
        <v>1030</v>
      </c>
      <c r="AE98" s="108" t="s">
        <v>1031</v>
      </c>
      <c r="AF98" s="108" t="s">
        <v>1032</v>
      </c>
      <c r="AG98" s="108" t="s">
        <v>1033</v>
      </c>
      <c r="AH98" s="108" t="s">
        <v>1034</v>
      </c>
      <c r="AI98" s="108" t="s">
        <v>1035</v>
      </c>
      <c r="AJ98" s="108" t="s">
        <v>1036</v>
      </c>
    </row>
    <row r="99" spans="26:36">
      <c r="Z99" s="108">
        <v>88</v>
      </c>
      <c r="AA99" s="108" t="s">
        <v>1037</v>
      </c>
      <c r="AB99" s="108" t="s">
        <v>1038</v>
      </c>
      <c r="AC99" s="108" t="s">
        <v>1039</v>
      </c>
      <c r="AD99" s="108" t="s">
        <v>1040</v>
      </c>
      <c r="AE99" s="108" t="s">
        <v>1041</v>
      </c>
      <c r="AF99" s="108" t="s">
        <v>1042</v>
      </c>
      <c r="AG99" s="108" t="s">
        <v>1043</v>
      </c>
      <c r="AH99" s="108" t="s">
        <v>1044</v>
      </c>
      <c r="AI99" s="108" t="s">
        <v>1045</v>
      </c>
      <c r="AJ99" s="108" t="s">
        <v>1046</v>
      </c>
    </row>
    <row r="100" spans="26:36">
      <c r="Z100" s="108">
        <v>89</v>
      </c>
      <c r="AA100" s="108" t="s">
        <v>1047</v>
      </c>
      <c r="AB100" s="108" t="s">
        <v>1048</v>
      </c>
      <c r="AC100" s="108" t="s">
        <v>1049</v>
      </c>
      <c r="AD100" s="108" t="s">
        <v>1050</v>
      </c>
      <c r="AE100" s="108" t="s">
        <v>1051</v>
      </c>
      <c r="AF100" s="108" t="s">
        <v>1052</v>
      </c>
      <c r="AG100" s="108" t="s">
        <v>1053</v>
      </c>
      <c r="AH100" s="108" t="s">
        <v>1054</v>
      </c>
      <c r="AI100" s="108" t="s">
        <v>1055</v>
      </c>
      <c r="AJ100" s="108" t="s">
        <v>1056</v>
      </c>
    </row>
    <row r="101" spans="26:36">
      <c r="Z101" s="108">
        <v>90</v>
      </c>
      <c r="AA101" s="108" t="s">
        <v>1057</v>
      </c>
      <c r="AB101" s="108" t="s">
        <v>1058</v>
      </c>
      <c r="AC101" s="108" t="s">
        <v>1059</v>
      </c>
      <c r="AD101" s="108" t="s">
        <v>1060</v>
      </c>
      <c r="AE101" s="108" t="s">
        <v>1061</v>
      </c>
      <c r="AF101" s="108" t="s">
        <v>1062</v>
      </c>
      <c r="AG101" s="108" t="s">
        <v>1063</v>
      </c>
      <c r="AH101" s="108" t="s">
        <v>1064</v>
      </c>
      <c r="AI101" s="108" t="s">
        <v>1065</v>
      </c>
      <c r="AJ101" s="108" t="s">
        <v>1066</v>
      </c>
    </row>
    <row r="102" spans="26:36">
      <c r="Z102" s="108">
        <v>91</v>
      </c>
      <c r="AA102" s="108" t="s">
        <v>1067</v>
      </c>
      <c r="AB102" s="108" t="s">
        <v>1068</v>
      </c>
      <c r="AC102" s="108" t="s">
        <v>1069</v>
      </c>
      <c r="AD102" s="108" t="s">
        <v>1070</v>
      </c>
      <c r="AE102" s="108" t="s">
        <v>1071</v>
      </c>
      <c r="AF102" s="108" t="s">
        <v>1072</v>
      </c>
      <c r="AG102" s="108" t="s">
        <v>1073</v>
      </c>
      <c r="AH102" s="108" t="s">
        <v>1074</v>
      </c>
      <c r="AI102" s="108" t="s">
        <v>1075</v>
      </c>
      <c r="AJ102" s="108" t="s">
        <v>1076</v>
      </c>
    </row>
    <row r="103" spans="26:36">
      <c r="Z103" s="108">
        <v>92</v>
      </c>
      <c r="AA103" s="108" t="s">
        <v>1077</v>
      </c>
      <c r="AB103" s="108" t="s">
        <v>1078</v>
      </c>
      <c r="AC103" s="108" t="s">
        <v>1079</v>
      </c>
      <c r="AD103" s="108" t="s">
        <v>1080</v>
      </c>
      <c r="AE103" s="108" t="s">
        <v>1081</v>
      </c>
      <c r="AF103" s="108" t="s">
        <v>1082</v>
      </c>
      <c r="AG103" s="108" t="s">
        <v>1083</v>
      </c>
      <c r="AH103" s="108" t="s">
        <v>1084</v>
      </c>
      <c r="AI103" s="108" t="s">
        <v>1085</v>
      </c>
      <c r="AJ103" s="108" t="s">
        <v>1086</v>
      </c>
    </row>
    <row r="104" spans="26:36">
      <c r="Z104" s="108">
        <v>93</v>
      </c>
      <c r="AA104" s="108" t="s">
        <v>1087</v>
      </c>
      <c r="AB104" s="108" t="s">
        <v>1088</v>
      </c>
      <c r="AC104" s="108" t="s">
        <v>1089</v>
      </c>
      <c r="AD104" s="108" t="s">
        <v>1090</v>
      </c>
      <c r="AE104" s="108" t="s">
        <v>1091</v>
      </c>
      <c r="AF104" s="108" t="s">
        <v>1092</v>
      </c>
      <c r="AG104" s="108" t="s">
        <v>1093</v>
      </c>
      <c r="AH104" s="108" t="s">
        <v>1094</v>
      </c>
      <c r="AI104" s="108" t="s">
        <v>1095</v>
      </c>
      <c r="AJ104" s="108" t="s">
        <v>1096</v>
      </c>
    </row>
    <row r="105" spans="26:36">
      <c r="Z105" s="108">
        <v>94</v>
      </c>
      <c r="AA105" s="108" t="s">
        <v>1097</v>
      </c>
      <c r="AB105" s="108" t="s">
        <v>1098</v>
      </c>
      <c r="AC105" s="108" t="s">
        <v>1099</v>
      </c>
      <c r="AD105" s="108" t="s">
        <v>1100</v>
      </c>
      <c r="AE105" s="108" t="s">
        <v>1101</v>
      </c>
      <c r="AF105" s="108" t="s">
        <v>1102</v>
      </c>
      <c r="AG105" s="108" t="s">
        <v>1103</v>
      </c>
      <c r="AH105" s="108" t="s">
        <v>1104</v>
      </c>
      <c r="AI105" s="108" t="s">
        <v>1105</v>
      </c>
      <c r="AJ105" s="108" t="s">
        <v>1106</v>
      </c>
    </row>
    <row r="106" spans="26:36">
      <c r="Z106" s="108">
        <v>95</v>
      </c>
      <c r="AA106" s="108" t="s">
        <v>1107</v>
      </c>
      <c r="AB106" s="108" t="s">
        <v>1108</v>
      </c>
      <c r="AC106" s="108" t="s">
        <v>1109</v>
      </c>
      <c r="AD106" s="108" t="s">
        <v>1110</v>
      </c>
      <c r="AE106" s="108" t="s">
        <v>1111</v>
      </c>
      <c r="AF106" s="108" t="s">
        <v>1112</v>
      </c>
      <c r="AG106" s="108" t="s">
        <v>1113</v>
      </c>
      <c r="AH106" s="108" t="s">
        <v>1114</v>
      </c>
      <c r="AI106" s="108" t="s">
        <v>1115</v>
      </c>
      <c r="AJ106" s="108" t="s">
        <v>1116</v>
      </c>
    </row>
    <row r="107" spans="26:36">
      <c r="Z107" s="108">
        <v>96</v>
      </c>
      <c r="AA107" s="108" t="s">
        <v>1117</v>
      </c>
      <c r="AB107" s="108" t="s">
        <v>1118</v>
      </c>
      <c r="AC107" s="108" t="s">
        <v>1119</v>
      </c>
      <c r="AD107" s="108" t="s">
        <v>1120</v>
      </c>
      <c r="AE107" s="108" t="s">
        <v>1121</v>
      </c>
      <c r="AF107" s="108" t="s">
        <v>1122</v>
      </c>
      <c r="AG107" s="108" t="s">
        <v>1123</v>
      </c>
      <c r="AH107" s="108" t="s">
        <v>1124</v>
      </c>
      <c r="AI107" s="108" t="s">
        <v>1125</v>
      </c>
      <c r="AJ107" s="108" t="s">
        <v>1126</v>
      </c>
    </row>
    <row r="108" spans="26:36">
      <c r="Z108" s="108">
        <v>97</v>
      </c>
      <c r="AA108" s="108" t="s">
        <v>1127</v>
      </c>
      <c r="AB108" s="108" t="s">
        <v>1128</v>
      </c>
      <c r="AC108" s="108" t="s">
        <v>1129</v>
      </c>
      <c r="AD108" s="108" t="s">
        <v>1130</v>
      </c>
      <c r="AE108" s="108" t="s">
        <v>1131</v>
      </c>
      <c r="AF108" s="108" t="s">
        <v>1132</v>
      </c>
      <c r="AG108" s="108" t="s">
        <v>1133</v>
      </c>
      <c r="AH108" s="108" t="s">
        <v>1134</v>
      </c>
      <c r="AI108" s="108" t="s">
        <v>1135</v>
      </c>
      <c r="AJ108" s="108" t="s">
        <v>1136</v>
      </c>
    </row>
    <row r="109" spans="26:36">
      <c r="Z109" s="108">
        <v>98</v>
      </c>
      <c r="AA109" s="108" t="s">
        <v>1137</v>
      </c>
      <c r="AB109" s="108" t="s">
        <v>1138</v>
      </c>
      <c r="AC109" s="108" t="s">
        <v>1139</v>
      </c>
      <c r="AD109" s="108" t="s">
        <v>1140</v>
      </c>
      <c r="AE109" s="108" t="s">
        <v>1141</v>
      </c>
      <c r="AF109" s="108" t="s">
        <v>1142</v>
      </c>
      <c r="AG109" s="108" t="s">
        <v>1143</v>
      </c>
      <c r="AH109" s="108" t="s">
        <v>1144</v>
      </c>
      <c r="AI109" s="108" t="s">
        <v>1145</v>
      </c>
      <c r="AJ109" s="108" t="s">
        <v>1146</v>
      </c>
    </row>
    <row r="110" spans="26:36">
      <c r="Z110" s="108">
        <v>99</v>
      </c>
      <c r="AA110" s="108" t="s">
        <v>1147</v>
      </c>
      <c r="AB110" s="108" t="s">
        <v>1148</v>
      </c>
      <c r="AC110" s="108" t="s">
        <v>1149</v>
      </c>
      <c r="AD110" s="108" t="s">
        <v>1150</v>
      </c>
      <c r="AE110" s="108" t="s">
        <v>1151</v>
      </c>
      <c r="AF110" s="108" t="s">
        <v>1152</v>
      </c>
      <c r="AG110" s="108" t="s">
        <v>1153</v>
      </c>
      <c r="AH110" s="108" t="s">
        <v>1154</v>
      </c>
      <c r="AI110" s="108" t="s">
        <v>1155</v>
      </c>
      <c r="AJ110" s="108" t="s">
        <v>1156</v>
      </c>
    </row>
    <row r="111" spans="26:36">
      <c r="Z111" s="108">
        <v>100</v>
      </c>
      <c r="AA111" s="108" t="s">
        <v>1157</v>
      </c>
      <c r="AB111" s="108"/>
      <c r="AC111" s="108"/>
      <c r="AD111" s="108"/>
      <c r="AE111" s="108"/>
      <c r="AF111" s="108"/>
      <c r="AG111" s="108"/>
      <c r="AH111" s="108"/>
      <c r="AI111" s="108"/>
      <c r="AJ111" s="109"/>
    </row>
    <row r="113" spans="1:36">
      <c r="A113" s="97"/>
      <c r="B113" s="97"/>
      <c r="C113" s="97"/>
      <c r="D113" s="97"/>
      <c r="E113" s="97"/>
      <c r="F113" s="184"/>
      <c r="G113" s="184"/>
      <c r="H113" s="97"/>
      <c r="I113" s="97"/>
      <c r="J113" s="97"/>
      <c r="K113" s="97"/>
      <c r="L113" s="97"/>
      <c r="M113" s="97"/>
      <c r="N113" s="97"/>
      <c r="O113" s="97"/>
      <c r="P113" s="97"/>
      <c r="Q113" s="97"/>
      <c r="R113" s="97"/>
      <c r="S113" s="97"/>
      <c r="T113" s="97"/>
      <c r="U113" s="97"/>
      <c r="V113" s="97"/>
      <c r="W113" s="97"/>
    </row>
    <row r="114" spans="1:36" ht="21" customHeight="1">
      <c r="A114" s="97"/>
      <c r="B114" s="200"/>
      <c r="C114" s="200"/>
      <c r="D114" s="200"/>
      <c r="E114" s="200"/>
      <c r="F114" s="200"/>
      <c r="G114" s="200"/>
      <c r="H114" s="200"/>
      <c r="I114" s="200"/>
      <c r="J114" s="200"/>
      <c r="K114" s="200"/>
      <c r="L114" s="200"/>
      <c r="M114" s="200"/>
      <c r="N114" s="200"/>
      <c r="O114" s="200"/>
      <c r="P114" s="200"/>
      <c r="Q114" s="200"/>
      <c r="R114" s="200"/>
      <c r="S114" s="200"/>
      <c r="T114" s="200"/>
      <c r="U114" s="200"/>
      <c r="V114" s="200"/>
      <c r="W114" s="97"/>
      <c r="Z114" s="467" t="s">
        <v>2130</v>
      </c>
      <c r="AA114" s="468"/>
      <c r="AB114" s="468"/>
      <c r="AC114" s="468"/>
      <c r="AD114" s="468"/>
      <c r="AE114" s="468"/>
      <c r="AF114" s="468"/>
      <c r="AG114" s="468"/>
      <c r="AH114" s="468"/>
      <c r="AI114" s="468"/>
      <c r="AJ114" s="469"/>
    </row>
    <row r="115" spans="1:36" ht="21" customHeight="1">
      <c r="A115" s="193"/>
      <c r="B115" s="201"/>
      <c r="C115" s="201"/>
      <c r="D115" s="201"/>
      <c r="E115" s="201"/>
      <c r="F115" s="201"/>
      <c r="G115" s="201"/>
      <c r="H115" s="201"/>
      <c r="I115" s="201"/>
      <c r="J115" s="201"/>
      <c r="K115" s="201"/>
      <c r="L115" s="201"/>
      <c r="M115" s="201"/>
      <c r="N115" s="201"/>
      <c r="O115" s="201"/>
      <c r="P115" s="201"/>
      <c r="Q115" s="201"/>
      <c r="R115" s="201"/>
      <c r="S115" s="201"/>
      <c r="T115" s="201"/>
      <c r="U115" s="201"/>
      <c r="V115" s="201"/>
      <c r="W115" s="97"/>
      <c r="Z115" s="130"/>
      <c r="AA115" s="131"/>
      <c r="AB115" s="131"/>
      <c r="AC115" s="131"/>
      <c r="AD115" s="131"/>
      <c r="AE115" s="131"/>
      <c r="AF115" s="131"/>
      <c r="AG115" s="131"/>
      <c r="AH115" s="131"/>
      <c r="AI115" s="131"/>
      <c r="AJ115" s="132"/>
    </row>
    <row r="116" spans="1:36" ht="21" customHeight="1">
      <c r="A116" s="194"/>
      <c r="B116" s="185"/>
      <c r="C116" s="185"/>
      <c r="D116" s="184"/>
      <c r="E116" s="185"/>
      <c r="F116" s="184"/>
      <c r="G116" s="185"/>
      <c r="H116" s="184"/>
      <c r="I116" s="185"/>
      <c r="J116" s="184"/>
      <c r="K116" s="185"/>
      <c r="L116" s="184"/>
      <c r="M116" s="185"/>
      <c r="N116" s="184"/>
      <c r="O116" s="185"/>
      <c r="P116" s="184"/>
      <c r="Q116" s="185"/>
      <c r="R116" s="184"/>
      <c r="S116" s="185"/>
      <c r="T116" s="184"/>
      <c r="U116" s="185"/>
      <c r="V116" s="185"/>
      <c r="W116" s="97"/>
      <c r="Z116" s="482" t="s">
        <v>1158</v>
      </c>
      <c r="AA116" s="483"/>
      <c r="AB116" s="483"/>
      <c r="AC116" s="483"/>
      <c r="AD116" s="483"/>
      <c r="AE116" s="483"/>
      <c r="AF116" s="483"/>
      <c r="AG116" s="483"/>
      <c r="AH116" s="483"/>
      <c r="AI116" s="483"/>
      <c r="AJ116" s="484"/>
    </row>
    <row r="117" spans="1:36" ht="21" customHeight="1">
      <c r="A117" s="195"/>
      <c r="B117" s="184"/>
      <c r="C117" s="184"/>
      <c r="D117" s="184"/>
      <c r="E117" s="184"/>
      <c r="F117" s="184"/>
      <c r="G117" s="184"/>
      <c r="H117" s="184"/>
      <c r="I117" s="184"/>
      <c r="J117" s="184"/>
      <c r="K117" s="184"/>
      <c r="L117" s="184"/>
      <c r="M117" s="184"/>
      <c r="N117" s="184"/>
      <c r="O117" s="184"/>
      <c r="P117" s="184"/>
      <c r="Q117" s="184"/>
      <c r="R117" s="184"/>
      <c r="S117" s="184"/>
      <c r="T117" s="184"/>
      <c r="U117" s="184"/>
      <c r="V117" s="186"/>
      <c r="W117" s="97"/>
      <c r="Z117" s="479" t="s">
        <v>1159</v>
      </c>
      <c r="AA117" s="476" t="s">
        <v>155</v>
      </c>
      <c r="AB117" s="477"/>
      <c r="AC117" s="477"/>
      <c r="AD117" s="477"/>
      <c r="AE117" s="477"/>
      <c r="AF117" s="477"/>
      <c r="AG117" s="477"/>
      <c r="AH117" s="477"/>
      <c r="AI117" s="477"/>
      <c r="AJ117" s="478"/>
    </row>
    <row r="118" spans="1:36" ht="21" customHeight="1">
      <c r="A118" s="196"/>
      <c r="B118" s="185"/>
      <c r="C118" s="197"/>
      <c r="D118" s="187"/>
      <c r="E118" s="187"/>
      <c r="F118" s="187"/>
      <c r="G118" s="187"/>
      <c r="H118" s="187"/>
      <c r="I118" s="187"/>
      <c r="J118" s="187"/>
      <c r="K118" s="187"/>
      <c r="L118" s="188"/>
      <c r="M118" s="189"/>
      <c r="N118" s="187"/>
      <c r="O118" s="189"/>
      <c r="P118" s="187"/>
      <c r="Q118" s="187"/>
      <c r="R118" s="187"/>
      <c r="S118" s="187"/>
      <c r="T118" s="187"/>
      <c r="U118" s="187"/>
      <c r="V118" s="190"/>
      <c r="W118" s="97"/>
      <c r="Z118" s="480"/>
      <c r="AA118" s="302"/>
      <c r="AB118" s="303"/>
      <c r="AC118" s="303"/>
      <c r="AD118" s="303"/>
      <c r="AE118" s="303"/>
      <c r="AF118" s="303"/>
      <c r="AG118" s="303"/>
      <c r="AH118" s="303"/>
      <c r="AI118" s="303"/>
      <c r="AJ118" s="304"/>
    </row>
    <row r="119" spans="1:36" ht="21" customHeight="1">
      <c r="A119" s="198"/>
      <c r="B119" s="191"/>
      <c r="C119" s="191"/>
      <c r="D119" s="191"/>
      <c r="E119" s="191"/>
      <c r="F119" s="191"/>
      <c r="G119" s="191"/>
      <c r="H119" s="192"/>
      <c r="I119" s="191"/>
      <c r="J119" s="191"/>
      <c r="K119" s="191"/>
      <c r="L119" s="192"/>
      <c r="M119" s="191"/>
      <c r="N119" s="191"/>
      <c r="O119" s="191"/>
      <c r="P119" s="191"/>
      <c r="Q119" s="191"/>
      <c r="R119" s="191"/>
      <c r="S119" s="191"/>
      <c r="T119" s="191"/>
      <c r="U119" s="191"/>
      <c r="V119" s="192"/>
      <c r="W119" s="97"/>
      <c r="Z119" s="480"/>
      <c r="AA119" s="108">
        <v>0</v>
      </c>
      <c r="AB119" s="108">
        <v>1</v>
      </c>
      <c r="AC119" s="108">
        <v>2</v>
      </c>
      <c r="AD119" s="108">
        <v>3</v>
      </c>
      <c r="AE119" s="108">
        <v>4</v>
      </c>
      <c r="AF119" s="108">
        <v>5</v>
      </c>
      <c r="AG119" s="108">
        <v>6</v>
      </c>
      <c r="AH119" s="108">
        <v>7</v>
      </c>
      <c r="AI119" s="108">
        <v>8</v>
      </c>
      <c r="AJ119" s="108">
        <v>9</v>
      </c>
    </row>
    <row r="120" spans="1:36" ht="21" customHeight="1">
      <c r="A120" s="198"/>
      <c r="B120" s="184"/>
      <c r="C120" s="187"/>
      <c r="D120" s="187"/>
      <c r="E120" s="187"/>
      <c r="F120" s="187"/>
      <c r="G120" s="187"/>
      <c r="H120" s="187"/>
      <c r="I120" s="187"/>
      <c r="J120" s="187"/>
      <c r="K120" s="187"/>
      <c r="L120" s="187"/>
      <c r="M120" s="189"/>
      <c r="N120" s="187"/>
      <c r="O120" s="189"/>
      <c r="P120" s="187"/>
      <c r="Q120" s="187"/>
      <c r="R120" s="187"/>
      <c r="S120" s="187"/>
      <c r="T120" s="187"/>
      <c r="U120" s="187"/>
      <c r="V120" s="190"/>
      <c r="W120" s="97"/>
      <c r="Z120" s="481"/>
      <c r="AA120" s="473" t="s">
        <v>156</v>
      </c>
      <c r="AB120" s="474"/>
      <c r="AC120" s="474"/>
      <c r="AD120" s="474"/>
      <c r="AE120" s="474"/>
      <c r="AF120" s="474"/>
      <c r="AG120" s="474"/>
      <c r="AH120" s="474"/>
      <c r="AI120" s="474"/>
      <c r="AJ120" s="475"/>
    </row>
    <row r="121" spans="1:36" ht="21" customHeight="1">
      <c r="A121" s="199"/>
      <c r="B121" s="197"/>
      <c r="C121" s="197"/>
      <c r="D121" s="187"/>
      <c r="E121" s="187"/>
      <c r="F121" s="187"/>
      <c r="G121" s="187"/>
      <c r="H121" s="187"/>
      <c r="I121" s="187"/>
      <c r="J121" s="187"/>
      <c r="K121" s="187"/>
      <c r="L121" s="187"/>
      <c r="M121" s="189"/>
      <c r="N121" s="187"/>
      <c r="O121" s="189"/>
      <c r="P121" s="187"/>
      <c r="Q121" s="187"/>
      <c r="R121" s="187"/>
      <c r="S121" s="187"/>
      <c r="T121" s="187"/>
      <c r="U121" s="187"/>
      <c r="V121" s="187"/>
      <c r="W121" s="97"/>
      <c r="Z121" s="108">
        <v>0</v>
      </c>
      <c r="AA121" s="108" t="s">
        <v>157</v>
      </c>
      <c r="AB121" s="108" t="s">
        <v>1160</v>
      </c>
      <c r="AC121" s="108" t="s">
        <v>1161</v>
      </c>
      <c r="AD121" s="108" t="s">
        <v>1162</v>
      </c>
      <c r="AE121" s="108" t="s">
        <v>1163</v>
      </c>
      <c r="AF121" s="108" t="s">
        <v>1164</v>
      </c>
      <c r="AG121" s="108" t="s">
        <v>1165</v>
      </c>
      <c r="AH121" s="108" t="s">
        <v>1166</v>
      </c>
      <c r="AI121" s="108" t="s">
        <v>1167</v>
      </c>
      <c r="AJ121" s="108" t="s">
        <v>1168</v>
      </c>
    </row>
    <row r="122" spans="1:36" ht="21" customHeight="1">
      <c r="A122" s="97"/>
      <c r="B122" s="97"/>
      <c r="C122" s="97"/>
      <c r="D122" s="97"/>
      <c r="E122" s="97"/>
      <c r="F122" s="97"/>
      <c r="G122" s="97"/>
      <c r="H122" s="97"/>
      <c r="I122" s="97"/>
      <c r="J122" s="97"/>
      <c r="K122" s="97"/>
      <c r="L122" s="97"/>
      <c r="M122" s="97"/>
      <c r="N122" s="97"/>
      <c r="O122" s="97"/>
      <c r="P122" s="97"/>
      <c r="Q122" s="97"/>
      <c r="R122" s="97"/>
      <c r="S122" s="97"/>
      <c r="T122" s="97"/>
      <c r="U122" s="97"/>
      <c r="V122" s="97"/>
      <c r="W122" s="97"/>
      <c r="Z122" s="108">
        <v>1</v>
      </c>
      <c r="AA122" s="108" t="s">
        <v>1169</v>
      </c>
      <c r="AB122" s="108" t="s">
        <v>1170</v>
      </c>
      <c r="AC122" s="108" t="s">
        <v>1171</v>
      </c>
      <c r="AD122" s="108" t="s">
        <v>1172</v>
      </c>
      <c r="AE122" s="108" t="s">
        <v>1173</v>
      </c>
      <c r="AF122" s="108" t="s">
        <v>1174</v>
      </c>
      <c r="AG122" s="108" t="s">
        <v>1175</v>
      </c>
      <c r="AH122" s="108" t="s">
        <v>1176</v>
      </c>
      <c r="AI122" s="108" t="s">
        <v>1177</v>
      </c>
      <c r="AJ122" s="108" t="s">
        <v>1178</v>
      </c>
    </row>
    <row r="123" spans="1:36" ht="21" customHeight="1">
      <c r="A123" s="97"/>
      <c r="B123" s="201"/>
      <c r="C123" s="201"/>
      <c r="D123" s="201"/>
      <c r="E123" s="201"/>
      <c r="F123" s="201"/>
      <c r="G123" s="201"/>
      <c r="H123" s="201"/>
      <c r="I123" s="201"/>
      <c r="J123" s="201"/>
      <c r="K123" s="201"/>
      <c r="L123" s="201"/>
      <c r="M123" s="201"/>
      <c r="N123" s="201"/>
      <c r="O123" s="201"/>
      <c r="P123" s="201"/>
      <c r="Q123" s="201"/>
      <c r="R123" s="201"/>
      <c r="S123" s="201"/>
      <c r="T123" s="201"/>
      <c r="U123" s="201"/>
      <c r="V123" s="201"/>
      <c r="W123" s="97"/>
      <c r="Z123" s="108">
        <v>2</v>
      </c>
      <c r="AA123" s="108" t="s">
        <v>1179</v>
      </c>
      <c r="AB123" s="108" t="s">
        <v>1180</v>
      </c>
      <c r="AC123" s="108" t="s">
        <v>1181</v>
      </c>
      <c r="AD123" s="108" t="s">
        <v>1182</v>
      </c>
      <c r="AE123" s="108" t="s">
        <v>1183</v>
      </c>
      <c r="AF123" s="108" t="s">
        <v>1184</v>
      </c>
      <c r="AG123" s="108" t="s">
        <v>1185</v>
      </c>
      <c r="AH123" s="108" t="s">
        <v>191</v>
      </c>
      <c r="AI123" s="108" t="s">
        <v>1186</v>
      </c>
      <c r="AJ123" s="108" t="s">
        <v>1187</v>
      </c>
    </row>
    <row r="124" spans="1:36">
      <c r="A124" s="97"/>
      <c r="B124" s="97"/>
      <c r="C124" s="97"/>
      <c r="D124" s="97"/>
      <c r="E124" s="97"/>
      <c r="F124" s="184"/>
      <c r="G124" s="184"/>
      <c r="H124" s="97"/>
      <c r="I124" s="97"/>
      <c r="J124" s="97"/>
      <c r="K124" s="97"/>
      <c r="L124" s="97"/>
      <c r="M124" s="97"/>
      <c r="N124" s="97"/>
      <c r="O124" s="97"/>
      <c r="P124" s="97"/>
      <c r="Q124" s="97"/>
      <c r="R124" s="97"/>
      <c r="S124" s="97"/>
      <c r="T124" s="97"/>
      <c r="U124" s="97"/>
      <c r="V124" s="97"/>
      <c r="W124" s="97"/>
      <c r="Z124" s="108">
        <v>3</v>
      </c>
      <c r="AA124" s="108" t="s">
        <v>1188</v>
      </c>
      <c r="AB124" s="108" t="s">
        <v>196</v>
      </c>
      <c r="AC124" s="108" t="s">
        <v>1189</v>
      </c>
      <c r="AD124" s="108" t="s">
        <v>1190</v>
      </c>
      <c r="AE124" s="108" t="s">
        <v>1191</v>
      </c>
      <c r="AF124" s="108" t="s">
        <v>201</v>
      </c>
      <c r="AG124" s="108" t="s">
        <v>1192</v>
      </c>
      <c r="AH124" s="108" t="s">
        <v>1193</v>
      </c>
      <c r="AI124" s="108" t="s">
        <v>1194</v>
      </c>
      <c r="AJ124" s="108" t="s">
        <v>206</v>
      </c>
    </row>
    <row r="125" spans="1:36">
      <c r="A125" s="97"/>
      <c r="B125" s="97"/>
      <c r="C125" s="97"/>
      <c r="D125" s="97"/>
      <c r="E125" s="97"/>
      <c r="F125" s="184"/>
      <c r="G125" s="184"/>
      <c r="H125" s="97"/>
      <c r="I125" s="97"/>
      <c r="J125" s="97"/>
      <c r="K125" s="97"/>
      <c r="L125" s="97"/>
      <c r="M125" s="97"/>
      <c r="N125" s="97"/>
      <c r="O125" s="97"/>
      <c r="P125" s="97"/>
      <c r="Q125" s="97"/>
      <c r="R125" s="97"/>
      <c r="S125" s="97"/>
      <c r="T125" s="97"/>
      <c r="U125" s="97"/>
      <c r="V125" s="97"/>
      <c r="W125" s="97"/>
      <c r="Z125" s="108">
        <v>4</v>
      </c>
      <c r="AA125" s="108" t="s">
        <v>1195</v>
      </c>
      <c r="AB125" s="108" t="s">
        <v>1196</v>
      </c>
      <c r="AC125" s="108" t="s">
        <v>1197</v>
      </c>
      <c r="AD125" s="108" t="s">
        <v>1198</v>
      </c>
      <c r="AE125" s="108" t="s">
        <v>1199</v>
      </c>
      <c r="AF125" s="108" t="s">
        <v>1200</v>
      </c>
      <c r="AG125" s="108" t="s">
        <v>1201</v>
      </c>
      <c r="AH125" s="108" t="s">
        <v>1202</v>
      </c>
      <c r="AI125" s="108" t="s">
        <v>1203</v>
      </c>
      <c r="AJ125" s="108" t="s">
        <v>1204</v>
      </c>
    </row>
    <row r="126" spans="1:36">
      <c r="A126" s="97"/>
      <c r="B126" s="97"/>
      <c r="C126" s="97"/>
      <c r="D126" s="97"/>
      <c r="E126" s="97"/>
      <c r="F126" s="184"/>
      <c r="G126" s="184"/>
      <c r="H126" s="97"/>
      <c r="I126" s="97"/>
      <c r="J126" s="97"/>
      <c r="K126" s="97"/>
      <c r="L126" s="97"/>
      <c r="M126" s="97"/>
      <c r="N126" s="97"/>
      <c r="O126" s="97"/>
      <c r="P126" s="97"/>
      <c r="Q126" s="97"/>
      <c r="R126" s="97"/>
      <c r="S126" s="97"/>
      <c r="T126" s="97"/>
      <c r="U126" s="97"/>
      <c r="V126" s="97"/>
      <c r="W126" s="97"/>
      <c r="Z126" s="108">
        <v>5</v>
      </c>
      <c r="AA126" s="108" t="s">
        <v>1205</v>
      </c>
      <c r="AB126" s="108" t="s">
        <v>1206</v>
      </c>
      <c r="AC126" s="108" t="s">
        <v>1207</v>
      </c>
      <c r="AD126" s="108" t="s">
        <v>1208</v>
      </c>
      <c r="AE126" s="108" t="s">
        <v>1209</v>
      </c>
      <c r="AF126" s="108" t="s">
        <v>1210</v>
      </c>
      <c r="AG126" s="108" t="s">
        <v>1211</v>
      </c>
      <c r="AH126" s="108" t="s">
        <v>1212</v>
      </c>
      <c r="AI126" s="108" t="s">
        <v>1213</v>
      </c>
      <c r="AJ126" s="108" t="s">
        <v>1214</v>
      </c>
    </row>
    <row r="127" spans="1:36">
      <c r="Z127" s="108">
        <v>6</v>
      </c>
      <c r="AA127" s="108" t="s">
        <v>1215</v>
      </c>
      <c r="AB127" s="108" t="s">
        <v>1216</v>
      </c>
      <c r="AC127" s="108" t="s">
        <v>1217</v>
      </c>
      <c r="AD127" s="108" t="s">
        <v>1218</v>
      </c>
      <c r="AE127" s="108" t="s">
        <v>1219</v>
      </c>
      <c r="AF127" s="108" t="s">
        <v>1220</v>
      </c>
      <c r="AG127" s="108" t="s">
        <v>1221</v>
      </c>
      <c r="AH127" s="108" t="s">
        <v>1222</v>
      </c>
      <c r="AI127" s="108" t="s">
        <v>242</v>
      </c>
      <c r="AJ127" s="108" t="s">
        <v>1223</v>
      </c>
    </row>
    <row r="128" spans="1:36">
      <c r="Z128" s="108">
        <v>7</v>
      </c>
      <c r="AA128" s="108" t="s">
        <v>1224</v>
      </c>
      <c r="AB128" s="108" t="s">
        <v>1225</v>
      </c>
      <c r="AC128" s="108" t="s">
        <v>1226</v>
      </c>
      <c r="AD128" s="108" t="s">
        <v>1227</v>
      </c>
      <c r="AE128" s="108" t="s">
        <v>1228</v>
      </c>
      <c r="AF128" s="108" t="s">
        <v>1229</v>
      </c>
      <c r="AG128" s="108" t="s">
        <v>1230</v>
      </c>
      <c r="AH128" s="108" t="s">
        <v>1231</v>
      </c>
      <c r="AI128" s="108" t="s">
        <v>1232</v>
      </c>
      <c r="AJ128" s="108" t="s">
        <v>1233</v>
      </c>
    </row>
    <row r="129" spans="26:36">
      <c r="Z129" s="108">
        <v>8</v>
      </c>
      <c r="AA129" s="108" t="s">
        <v>1234</v>
      </c>
      <c r="AB129" s="108" t="s">
        <v>258</v>
      </c>
      <c r="AC129" s="108" t="s">
        <v>1235</v>
      </c>
      <c r="AD129" s="108" t="s">
        <v>1236</v>
      </c>
      <c r="AE129" s="108" t="s">
        <v>1237</v>
      </c>
      <c r="AF129" s="108" t="s">
        <v>263</v>
      </c>
      <c r="AG129" s="108" t="s">
        <v>1238</v>
      </c>
      <c r="AH129" s="108" t="s">
        <v>1239</v>
      </c>
      <c r="AI129" s="108" t="s">
        <v>1240</v>
      </c>
      <c r="AJ129" s="108" t="s">
        <v>1241</v>
      </c>
    </row>
    <row r="130" spans="26:36">
      <c r="Z130" s="108">
        <v>9</v>
      </c>
      <c r="AA130" s="108" t="s">
        <v>1242</v>
      </c>
      <c r="AB130" s="108" t="s">
        <v>1243</v>
      </c>
      <c r="AC130" s="108" t="s">
        <v>1244</v>
      </c>
      <c r="AD130" s="108" t="s">
        <v>1245</v>
      </c>
      <c r="AE130" s="108" t="s">
        <v>274</v>
      </c>
      <c r="AF130" s="108" t="s">
        <v>1246</v>
      </c>
      <c r="AG130" s="108" t="s">
        <v>1247</v>
      </c>
      <c r="AH130" s="108" t="s">
        <v>1248</v>
      </c>
      <c r="AI130" s="108" t="s">
        <v>1249</v>
      </c>
      <c r="AJ130" s="108" t="s">
        <v>1250</v>
      </c>
    </row>
    <row r="131" spans="26:36">
      <c r="Z131" s="108">
        <v>10</v>
      </c>
      <c r="AA131" s="108" t="s">
        <v>1251</v>
      </c>
      <c r="AB131" s="108" t="s">
        <v>1252</v>
      </c>
      <c r="AC131" s="108" t="s">
        <v>1253</v>
      </c>
      <c r="AD131" s="108" t="s">
        <v>1254</v>
      </c>
      <c r="AE131" s="108" t="s">
        <v>1255</v>
      </c>
      <c r="AF131" s="108" t="s">
        <v>1256</v>
      </c>
      <c r="AG131" s="108" t="s">
        <v>1257</v>
      </c>
      <c r="AH131" s="108" t="s">
        <v>290</v>
      </c>
      <c r="AI131" s="108" t="s">
        <v>1258</v>
      </c>
      <c r="AJ131" s="108" t="s">
        <v>1259</v>
      </c>
    </row>
    <row r="132" spans="26:36">
      <c r="Z132" s="108">
        <v>11</v>
      </c>
      <c r="AA132" s="108" t="s">
        <v>1260</v>
      </c>
      <c r="AB132" s="108" t="s">
        <v>1261</v>
      </c>
      <c r="AC132" s="108" t="s">
        <v>1262</v>
      </c>
      <c r="AD132" s="108" t="s">
        <v>1263</v>
      </c>
      <c r="AE132" s="108" t="s">
        <v>1264</v>
      </c>
      <c r="AF132" s="108" t="s">
        <v>1265</v>
      </c>
      <c r="AG132" s="108" t="s">
        <v>301</v>
      </c>
      <c r="AH132" s="108" t="s">
        <v>1266</v>
      </c>
      <c r="AI132" s="108" t="s">
        <v>1267</v>
      </c>
      <c r="AJ132" s="108" t="s">
        <v>1268</v>
      </c>
    </row>
    <row r="133" spans="26:36">
      <c r="Z133" s="108">
        <v>12</v>
      </c>
      <c r="AA133" s="108" t="s">
        <v>1269</v>
      </c>
      <c r="AB133" s="108" t="s">
        <v>1270</v>
      </c>
      <c r="AC133" s="108" t="s">
        <v>1271</v>
      </c>
      <c r="AD133" s="108" t="s">
        <v>1272</v>
      </c>
      <c r="AE133" s="108" t="s">
        <v>1273</v>
      </c>
      <c r="AF133" s="108" t="s">
        <v>1274</v>
      </c>
      <c r="AG133" s="108" t="s">
        <v>1275</v>
      </c>
      <c r="AH133" s="108" t="s">
        <v>1276</v>
      </c>
      <c r="AI133" s="108" t="s">
        <v>1277</v>
      </c>
      <c r="AJ133" s="108" t="s">
        <v>1278</v>
      </c>
    </row>
    <row r="134" spans="26:36">
      <c r="Z134" s="108">
        <v>13</v>
      </c>
      <c r="AA134" s="108" t="s">
        <v>318</v>
      </c>
      <c r="AB134" s="108" t="s">
        <v>1279</v>
      </c>
      <c r="AC134" s="108" t="s">
        <v>1280</v>
      </c>
      <c r="AD134" s="108" t="s">
        <v>1281</v>
      </c>
      <c r="AE134" s="108" t="s">
        <v>1282</v>
      </c>
      <c r="AF134" s="108" t="s">
        <v>1283</v>
      </c>
      <c r="AG134" s="108" t="s">
        <v>1284</v>
      </c>
      <c r="AH134" s="108" t="s">
        <v>1285</v>
      </c>
      <c r="AI134" s="108" t="s">
        <v>1286</v>
      </c>
      <c r="AJ134" s="108" t="s">
        <v>329</v>
      </c>
    </row>
    <row r="135" spans="26:36">
      <c r="Z135" s="108">
        <v>14</v>
      </c>
      <c r="AA135" s="108" t="s">
        <v>1287</v>
      </c>
      <c r="AB135" s="108" t="s">
        <v>1288</v>
      </c>
      <c r="AC135" s="108" t="s">
        <v>1289</v>
      </c>
      <c r="AD135" s="108" t="s">
        <v>1290</v>
      </c>
      <c r="AE135" s="108" t="s">
        <v>335</v>
      </c>
      <c r="AF135" s="108" t="s">
        <v>1291</v>
      </c>
      <c r="AG135" s="108" t="s">
        <v>1292</v>
      </c>
      <c r="AH135" s="108" t="s">
        <v>1293</v>
      </c>
      <c r="AI135" s="108" t="s">
        <v>1294</v>
      </c>
      <c r="AJ135" s="108" t="s">
        <v>1295</v>
      </c>
    </row>
    <row r="136" spans="26:36">
      <c r="Z136" s="108">
        <v>15</v>
      </c>
      <c r="AA136" s="108" t="s">
        <v>1296</v>
      </c>
      <c r="AB136" s="108" t="s">
        <v>1297</v>
      </c>
      <c r="AC136" s="108" t="s">
        <v>1298</v>
      </c>
      <c r="AD136" s="108" t="s">
        <v>1299</v>
      </c>
      <c r="AE136" s="108" t="s">
        <v>1300</v>
      </c>
      <c r="AF136" s="108" t="s">
        <v>1301</v>
      </c>
      <c r="AG136" s="108" t="s">
        <v>1302</v>
      </c>
      <c r="AH136" s="108" t="s">
        <v>1303</v>
      </c>
      <c r="AI136" s="108" t="s">
        <v>352</v>
      </c>
      <c r="AJ136" s="108" t="s">
        <v>1304</v>
      </c>
    </row>
    <row r="137" spans="26:36">
      <c r="Z137" s="108">
        <v>16</v>
      </c>
      <c r="AA137" s="108" t="s">
        <v>1305</v>
      </c>
      <c r="AB137" s="108" t="s">
        <v>1306</v>
      </c>
      <c r="AC137" s="108" t="s">
        <v>1307</v>
      </c>
      <c r="AD137" s="108" t="s">
        <v>358</v>
      </c>
      <c r="AE137" s="108" t="s">
        <v>1308</v>
      </c>
      <c r="AF137" s="108" t="s">
        <v>1309</v>
      </c>
      <c r="AG137" s="108" t="s">
        <v>1310</v>
      </c>
      <c r="AH137" s="108" t="s">
        <v>1311</v>
      </c>
      <c r="AI137" s="108" t="s">
        <v>1312</v>
      </c>
      <c r="AJ137" s="108" t="s">
        <v>1313</v>
      </c>
    </row>
    <row r="138" spans="26:36">
      <c r="Z138" s="108">
        <v>17</v>
      </c>
      <c r="AA138" s="108" t="s">
        <v>1314</v>
      </c>
      <c r="AB138" s="108" t="s">
        <v>1315</v>
      </c>
      <c r="AC138" s="108" t="s">
        <v>1316</v>
      </c>
      <c r="AD138" s="108" t="s">
        <v>1317</v>
      </c>
      <c r="AE138" s="108" t="s">
        <v>1318</v>
      </c>
      <c r="AF138" s="108" t="s">
        <v>1319</v>
      </c>
      <c r="AG138" s="108" t="s">
        <v>1320</v>
      </c>
      <c r="AH138" s="108" t="s">
        <v>1321</v>
      </c>
      <c r="AI138" s="108" t="s">
        <v>1322</v>
      </c>
      <c r="AJ138" s="108" t="s">
        <v>1323</v>
      </c>
    </row>
    <row r="139" spans="26:36">
      <c r="Z139" s="108">
        <v>18</v>
      </c>
      <c r="AA139" s="108" t="s">
        <v>1324</v>
      </c>
      <c r="AB139" s="108" t="s">
        <v>1325</v>
      </c>
      <c r="AC139" s="108" t="s">
        <v>1326</v>
      </c>
      <c r="AD139" s="108" t="s">
        <v>1327</v>
      </c>
      <c r="AE139" s="108" t="s">
        <v>1328</v>
      </c>
      <c r="AF139" s="108" t="s">
        <v>1329</v>
      </c>
      <c r="AG139" s="108" t="s">
        <v>1330</v>
      </c>
      <c r="AH139" s="108" t="s">
        <v>1331</v>
      </c>
      <c r="AI139" s="108" t="s">
        <v>1332</v>
      </c>
      <c r="AJ139" s="108" t="s">
        <v>1333</v>
      </c>
    </row>
    <row r="140" spans="26:36">
      <c r="Z140" s="108">
        <v>19</v>
      </c>
      <c r="AA140" s="108" t="s">
        <v>1334</v>
      </c>
      <c r="AB140" s="108" t="s">
        <v>1335</v>
      </c>
      <c r="AC140" s="108" t="s">
        <v>1336</v>
      </c>
      <c r="AD140" s="108" t="s">
        <v>1337</v>
      </c>
      <c r="AE140" s="108" t="s">
        <v>1338</v>
      </c>
      <c r="AF140" s="108" t="s">
        <v>1339</v>
      </c>
      <c r="AG140" s="108" t="s">
        <v>1340</v>
      </c>
      <c r="AH140" s="108" t="s">
        <v>1341</v>
      </c>
      <c r="AI140" s="108" t="s">
        <v>400</v>
      </c>
      <c r="AJ140" s="108" t="s">
        <v>1342</v>
      </c>
    </row>
    <row r="141" spans="26:36">
      <c r="Z141" s="108">
        <v>20</v>
      </c>
      <c r="AA141" s="108" t="s">
        <v>1343</v>
      </c>
      <c r="AB141" s="108" t="s">
        <v>1344</v>
      </c>
      <c r="AC141" s="108" t="s">
        <v>1345</v>
      </c>
      <c r="AD141" s="108" t="s">
        <v>406</v>
      </c>
      <c r="AE141" s="108" t="s">
        <v>1346</v>
      </c>
      <c r="AF141" s="108" t="s">
        <v>1347</v>
      </c>
      <c r="AG141" s="108" t="s">
        <v>1348</v>
      </c>
      <c r="AH141" s="108" t="s">
        <v>1349</v>
      </c>
      <c r="AI141" s="108" t="s">
        <v>412</v>
      </c>
      <c r="AJ141" s="108" t="s">
        <v>1350</v>
      </c>
    </row>
    <row r="142" spans="26:36">
      <c r="Z142" s="108">
        <v>21</v>
      </c>
      <c r="AA142" s="108" t="s">
        <v>1351</v>
      </c>
      <c r="AB142" s="108" t="s">
        <v>1352</v>
      </c>
      <c r="AC142" s="108" t="s">
        <v>1353</v>
      </c>
      <c r="AD142" s="108" t="s">
        <v>1354</v>
      </c>
      <c r="AE142" s="108" t="s">
        <v>1355</v>
      </c>
      <c r="AF142" s="108" t="s">
        <v>1356</v>
      </c>
      <c r="AG142" s="108" t="s">
        <v>1357</v>
      </c>
      <c r="AH142" s="108" t="s">
        <v>1358</v>
      </c>
      <c r="AI142" s="108" t="s">
        <v>1359</v>
      </c>
      <c r="AJ142" s="108" t="s">
        <v>425</v>
      </c>
    </row>
    <row r="143" spans="26:36">
      <c r="Z143" s="108">
        <v>22</v>
      </c>
      <c r="AA143" s="108" t="s">
        <v>1360</v>
      </c>
      <c r="AB143" s="108" t="s">
        <v>1361</v>
      </c>
      <c r="AC143" s="108" t="s">
        <v>1362</v>
      </c>
      <c r="AD143" s="108" t="s">
        <v>1363</v>
      </c>
      <c r="AE143" s="108" t="s">
        <v>1364</v>
      </c>
      <c r="AF143" s="108" t="s">
        <v>1365</v>
      </c>
      <c r="AG143" s="108" t="s">
        <v>1366</v>
      </c>
      <c r="AH143" s="108" t="s">
        <v>1367</v>
      </c>
      <c r="AI143" s="108" t="s">
        <v>1368</v>
      </c>
      <c r="AJ143" s="108" t="s">
        <v>1369</v>
      </c>
    </row>
    <row r="144" spans="26:36">
      <c r="Z144" s="108">
        <v>23</v>
      </c>
      <c r="AA144" s="108" t="s">
        <v>1370</v>
      </c>
      <c r="AB144" s="108" t="s">
        <v>1371</v>
      </c>
      <c r="AC144" s="108" t="s">
        <v>1372</v>
      </c>
      <c r="AD144" s="108" t="s">
        <v>1373</v>
      </c>
      <c r="AE144" s="108" t="s">
        <v>1374</v>
      </c>
      <c r="AF144" s="108" t="s">
        <v>1375</v>
      </c>
      <c r="AG144" s="108" t="s">
        <v>1376</v>
      </c>
      <c r="AH144" s="108" t="s">
        <v>1377</v>
      </c>
      <c r="AI144" s="108" t="s">
        <v>1378</v>
      </c>
      <c r="AJ144" s="108" t="s">
        <v>1379</v>
      </c>
    </row>
    <row r="145" spans="26:36">
      <c r="Z145" s="108">
        <v>24</v>
      </c>
      <c r="AA145" s="108" t="s">
        <v>1380</v>
      </c>
      <c r="AB145" s="108" t="s">
        <v>451</v>
      </c>
      <c r="AC145" s="108" t="s">
        <v>1381</v>
      </c>
      <c r="AD145" s="108" t="s">
        <v>1382</v>
      </c>
      <c r="AE145" s="108" t="s">
        <v>1383</v>
      </c>
      <c r="AF145" s="108" t="s">
        <v>1384</v>
      </c>
      <c r="AG145" s="108" t="s">
        <v>1385</v>
      </c>
      <c r="AH145" s="108" t="s">
        <v>1386</v>
      </c>
      <c r="AI145" s="108" t="s">
        <v>1387</v>
      </c>
      <c r="AJ145" s="108" t="s">
        <v>1388</v>
      </c>
    </row>
    <row r="146" spans="26:36">
      <c r="Z146" s="108">
        <v>25</v>
      </c>
      <c r="AA146" s="108" t="s">
        <v>1389</v>
      </c>
      <c r="AB146" s="108" t="s">
        <v>1390</v>
      </c>
      <c r="AC146" s="108" t="s">
        <v>1391</v>
      </c>
      <c r="AD146" s="108" t="s">
        <v>1392</v>
      </c>
      <c r="AE146" s="108" t="s">
        <v>1393</v>
      </c>
      <c r="AF146" s="108" t="s">
        <v>1394</v>
      </c>
      <c r="AG146" s="108" t="s">
        <v>1395</v>
      </c>
      <c r="AH146" s="108" t="s">
        <v>1396</v>
      </c>
      <c r="AI146" s="108" t="s">
        <v>1397</v>
      </c>
      <c r="AJ146" s="108" t="s">
        <v>1398</v>
      </c>
    </row>
    <row r="147" spans="26:36">
      <c r="Z147" s="108">
        <v>26</v>
      </c>
      <c r="AA147" s="108" t="s">
        <v>1399</v>
      </c>
      <c r="AB147" s="108" t="s">
        <v>1400</v>
      </c>
      <c r="AC147" s="108" t="s">
        <v>1401</v>
      </c>
      <c r="AD147" s="108" t="s">
        <v>1402</v>
      </c>
      <c r="AE147" s="108" t="s">
        <v>1403</v>
      </c>
      <c r="AF147" s="108" t="s">
        <v>1404</v>
      </c>
      <c r="AG147" s="108" t="s">
        <v>1405</v>
      </c>
      <c r="AH147" s="108" t="s">
        <v>1406</v>
      </c>
      <c r="AI147" s="108" t="s">
        <v>1407</v>
      </c>
      <c r="AJ147" s="108" t="s">
        <v>1408</v>
      </c>
    </row>
    <row r="148" spans="26:36">
      <c r="Z148" s="108">
        <v>27</v>
      </c>
      <c r="AA148" s="108" t="s">
        <v>1409</v>
      </c>
      <c r="AB148" s="108" t="s">
        <v>1410</v>
      </c>
      <c r="AC148" s="108" t="s">
        <v>1411</v>
      </c>
      <c r="AD148" s="108" t="s">
        <v>1412</v>
      </c>
      <c r="AE148" s="108" t="s">
        <v>1413</v>
      </c>
      <c r="AF148" s="108" t="s">
        <v>1414</v>
      </c>
      <c r="AG148" s="108" t="s">
        <v>1415</v>
      </c>
      <c r="AH148" s="108" t="s">
        <v>1416</v>
      </c>
      <c r="AI148" s="108" t="s">
        <v>1417</v>
      </c>
      <c r="AJ148" s="108" t="s">
        <v>1418</v>
      </c>
    </row>
    <row r="149" spans="26:36">
      <c r="Z149" s="108">
        <v>28</v>
      </c>
      <c r="AA149" s="108" t="s">
        <v>1419</v>
      </c>
      <c r="AB149" s="108" t="s">
        <v>1420</v>
      </c>
      <c r="AC149" s="108" t="s">
        <v>1421</v>
      </c>
      <c r="AD149" s="108" t="s">
        <v>500</v>
      </c>
      <c r="AE149" s="108" t="s">
        <v>1422</v>
      </c>
      <c r="AF149" s="108" t="s">
        <v>1423</v>
      </c>
      <c r="AG149" s="108" t="s">
        <v>1424</v>
      </c>
      <c r="AH149" s="108" t="s">
        <v>1425</v>
      </c>
      <c r="AI149" s="108" t="s">
        <v>1426</v>
      </c>
      <c r="AJ149" s="108" t="s">
        <v>1427</v>
      </c>
    </row>
    <row r="150" spans="26:36">
      <c r="Z150" s="108">
        <v>29</v>
      </c>
      <c r="AA150" s="108" t="s">
        <v>1428</v>
      </c>
      <c r="AB150" s="108" t="s">
        <v>1429</v>
      </c>
      <c r="AC150" s="108" t="s">
        <v>1430</v>
      </c>
      <c r="AD150" s="108" t="s">
        <v>1431</v>
      </c>
      <c r="AE150" s="108" t="s">
        <v>1432</v>
      </c>
      <c r="AF150" s="108" t="s">
        <v>1433</v>
      </c>
      <c r="AG150" s="108" t="s">
        <v>1434</v>
      </c>
      <c r="AH150" s="108" t="s">
        <v>1435</v>
      </c>
      <c r="AI150" s="108" t="s">
        <v>1436</v>
      </c>
      <c r="AJ150" s="108" t="s">
        <v>1437</v>
      </c>
    </row>
    <row r="151" spans="26:36">
      <c r="Z151" s="108">
        <v>30</v>
      </c>
      <c r="AA151" s="108" t="s">
        <v>1438</v>
      </c>
      <c r="AB151" s="108" t="s">
        <v>1439</v>
      </c>
      <c r="AC151" s="108" t="s">
        <v>1440</v>
      </c>
      <c r="AD151" s="108" t="s">
        <v>1441</v>
      </c>
      <c r="AE151" s="108" t="s">
        <v>1442</v>
      </c>
      <c r="AF151" s="108" t="s">
        <v>1443</v>
      </c>
      <c r="AG151" s="108" t="s">
        <v>1444</v>
      </c>
      <c r="AH151" s="108" t="s">
        <v>1445</v>
      </c>
      <c r="AI151" s="108" t="s">
        <v>1446</v>
      </c>
      <c r="AJ151" s="108" t="s">
        <v>1447</v>
      </c>
    </row>
    <row r="152" spans="26:36">
      <c r="Z152" s="108">
        <v>31</v>
      </c>
      <c r="AA152" s="108" t="s">
        <v>1448</v>
      </c>
      <c r="AB152" s="108" t="s">
        <v>1449</v>
      </c>
      <c r="AC152" s="108" t="s">
        <v>1450</v>
      </c>
      <c r="AD152" s="108" t="s">
        <v>1451</v>
      </c>
      <c r="AE152" s="108" t="s">
        <v>1452</v>
      </c>
      <c r="AF152" s="108" t="s">
        <v>1453</v>
      </c>
      <c r="AG152" s="108" t="s">
        <v>1454</v>
      </c>
      <c r="AH152" s="108" t="s">
        <v>1455</v>
      </c>
      <c r="AI152" s="108" t="s">
        <v>540</v>
      </c>
      <c r="AJ152" s="108" t="s">
        <v>1456</v>
      </c>
    </row>
    <row r="153" spans="26:36">
      <c r="Z153" s="108">
        <v>32</v>
      </c>
      <c r="AA153" s="108" t="s">
        <v>1457</v>
      </c>
      <c r="AB153" s="108" t="s">
        <v>1458</v>
      </c>
      <c r="AC153" s="108" t="s">
        <v>1459</v>
      </c>
      <c r="AD153" s="108" t="s">
        <v>1460</v>
      </c>
      <c r="AE153" s="108" t="s">
        <v>1461</v>
      </c>
      <c r="AF153" s="108" t="s">
        <v>1462</v>
      </c>
      <c r="AG153" s="108" t="s">
        <v>1463</v>
      </c>
      <c r="AH153" s="108" t="s">
        <v>1464</v>
      </c>
      <c r="AI153" s="108" t="s">
        <v>1465</v>
      </c>
      <c r="AJ153" s="108" t="s">
        <v>1466</v>
      </c>
    </row>
    <row r="154" spans="26:36">
      <c r="Z154" s="108">
        <v>33</v>
      </c>
      <c r="AA154" s="108" t="s">
        <v>1467</v>
      </c>
      <c r="AB154" s="108" t="s">
        <v>1468</v>
      </c>
      <c r="AC154" s="108" t="s">
        <v>1469</v>
      </c>
      <c r="AD154" s="108" t="s">
        <v>1470</v>
      </c>
      <c r="AE154" s="108" t="s">
        <v>1471</v>
      </c>
      <c r="AF154" s="108" t="s">
        <v>1472</v>
      </c>
      <c r="AG154" s="108" t="s">
        <v>1473</v>
      </c>
      <c r="AH154" s="108" t="s">
        <v>1474</v>
      </c>
      <c r="AI154" s="108" t="s">
        <v>1475</v>
      </c>
      <c r="AJ154" s="108" t="s">
        <v>1476</v>
      </c>
    </row>
    <row r="155" spans="26:36">
      <c r="Z155" s="108">
        <v>34</v>
      </c>
      <c r="AA155" s="108" t="s">
        <v>1477</v>
      </c>
      <c r="AB155" s="108" t="s">
        <v>1478</v>
      </c>
      <c r="AC155" s="108" t="s">
        <v>1479</v>
      </c>
      <c r="AD155" s="108" t="s">
        <v>1480</v>
      </c>
      <c r="AE155" s="108" t="s">
        <v>1481</v>
      </c>
      <c r="AF155" s="108" t="s">
        <v>1482</v>
      </c>
      <c r="AG155" s="108" t="s">
        <v>1483</v>
      </c>
      <c r="AH155" s="108" t="s">
        <v>1484</v>
      </c>
      <c r="AI155" s="108" t="s">
        <v>1485</v>
      </c>
      <c r="AJ155" s="108" t="s">
        <v>1486</v>
      </c>
    </row>
    <row r="156" spans="26:36">
      <c r="Z156" s="108">
        <v>35</v>
      </c>
      <c r="AA156" s="108" t="s">
        <v>576</v>
      </c>
      <c r="AB156" s="108" t="s">
        <v>1487</v>
      </c>
      <c r="AC156" s="108" t="s">
        <v>1488</v>
      </c>
      <c r="AD156" s="108" t="s">
        <v>1489</v>
      </c>
      <c r="AE156" s="108" t="s">
        <v>1490</v>
      </c>
      <c r="AF156" s="108" t="s">
        <v>1491</v>
      </c>
      <c r="AG156" s="108" t="s">
        <v>1492</v>
      </c>
      <c r="AH156" s="108" t="s">
        <v>1493</v>
      </c>
      <c r="AI156" s="108" t="s">
        <v>1494</v>
      </c>
      <c r="AJ156" s="108" t="s">
        <v>586</v>
      </c>
    </row>
    <row r="157" spans="26:36">
      <c r="Z157" s="108">
        <v>36</v>
      </c>
      <c r="AA157" s="108" t="s">
        <v>1495</v>
      </c>
      <c r="AB157" s="108" t="s">
        <v>1496</v>
      </c>
      <c r="AC157" s="108" t="s">
        <v>1497</v>
      </c>
      <c r="AD157" s="108" t="s">
        <v>1498</v>
      </c>
      <c r="AE157" s="108" t="s">
        <v>1499</v>
      </c>
      <c r="AF157" s="108" t="s">
        <v>1500</v>
      </c>
      <c r="AG157" s="108" t="s">
        <v>1501</v>
      </c>
      <c r="AH157" s="108" t="s">
        <v>1502</v>
      </c>
      <c r="AI157" s="108" t="s">
        <v>1503</v>
      </c>
      <c r="AJ157" s="108" t="s">
        <v>1504</v>
      </c>
    </row>
    <row r="158" spans="26:36">
      <c r="Z158" s="108">
        <v>37</v>
      </c>
      <c r="AA158" s="108" t="s">
        <v>1505</v>
      </c>
      <c r="AB158" s="108" t="s">
        <v>1506</v>
      </c>
      <c r="AC158" s="108" t="s">
        <v>1507</v>
      </c>
      <c r="AD158" s="108" t="s">
        <v>1508</v>
      </c>
      <c r="AE158" s="108" t="s">
        <v>1509</v>
      </c>
      <c r="AF158" s="108" t="s">
        <v>1510</v>
      </c>
      <c r="AG158" s="108" t="s">
        <v>1511</v>
      </c>
      <c r="AH158" s="108" t="s">
        <v>1512</v>
      </c>
      <c r="AI158" s="108" t="s">
        <v>1513</v>
      </c>
      <c r="AJ158" s="108" t="s">
        <v>1514</v>
      </c>
    </row>
    <row r="159" spans="26:36">
      <c r="Z159" s="108">
        <v>38</v>
      </c>
      <c r="AA159" s="108" t="s">
        <v>1515</v>
      </c>
      <c r="AB159" s="108" t="s">
        <v>1516</v>
      </c>
      <c r="AC159" s="108" t="s">
        <v>1517</v>
      </c>
      <c r="AD159" s="108" t="s">
        <v>1518</v>
      </c>
      <c r="AE159" s="108" t="s">
        <v>1519</v>
      </c>
      <c r="AF159" s="108" t="s">
        <v>1520</v>
      </c>
      <c r="AG159" s="108" t="s">
        <v>1521</v>
      </c>
      <c r="AH159" s="108" t="s">
        <v>1522</v>
      </c>
      <c r="AI159" s="108" t="s">
        <v>1523</v>
      </c>
      <c r="AJ159" s="108" t="s">
        <v>1524</v>
      </c>
    </row>
    <row r="160" spans="26:36">
      <c r="Z160" s="108">
        <v>39</v>
      </c>
      <c r="AA160" s="108" t="s">
        <v>1525</v>
      </c>
      <c r="AB160" s="108" t="s">
        <v>1526</v>
      </c>
      <c r="AC160" s="108" t="s">
        <v>1527</v>
      </c>
      <c r="AD160" s="108" t="s">
        <v>1528</v>
      </c>
      <c r="AE160" s="108" t="s">
        <v>1529</v>
      </c>
      <c r="AF160" s="108" t="s">
        <v>1530</v>
      </c>
      <c r="AG160" s="108" t="s">
        <v>1531</v>
      </c>
      <c r="AH160" s="108" t="s">
        <v>1532</v>
      </c>
      <c r="AI160" s="108" t="s">
        <v>1533</v>
      </c>
      <c r="AJ160" s="108" t="s">
        <v>1534</v>
      </c>
    </row>
    <row r="161" spans="26:36">
      <c r="Z161" s="108">
        <v>40</v>
      </c>
      <c r="AA161" s="108" t="s">
        <v>1535</v>
      </c>
      <c r="AB161" s="108" t="s">
        <v>632</v>
      </c>
      <c r="AC161" s="108" t="s">
        <v>1536</v>
      </c>
      <c r="AD161" s="108" t="s">
        <v>1537</v>
      </c>
      <c r="AE161" s="108" t="s">
        <v>1538</v>
      </c>
      <c r="AF161" s="108" t="s">
        <v>1539</v>
      </c>
      <c r="AG161" s="108" t="s">
        <v>1540</v>
      </c>
      <c r="AH161" s="108" t="s">
        <v>1541</v>
      </c>
      <c r="AI161" s="108" t="s">
        <v>1542</v>
      </c>
      <c r="AJ161" s="108" t="s">
        <v>1543</v>
      </c>
    </row>
    <row r="162" spans="26:36">
      <c r="Z162" s="108">
        <v>41</v>
      </c>
      <c r="AA162" s="108" t="s">
        <v>1544</v>
      </c>
      <c r="AB162" s="108" t="s">
        <v>1545</v>
      </c>
      <c r="AC162" s="108" t="s">
        <v>1546</v>
      </c>
      <c r="AD162" s="108" t="s">
        <v>1547</v>
      </c>
      <c r="AE162" s="108" t="s">
        <v>646</v>
      </c>
      <c r="AF162" s="108" t="s">
        <v>1548</v>
      </c>
      <c r="AG162" s="108" t="s">
        <v>1549</v>
      </c>
      <c r="AH162" s="108" t="s">
        <v>1550</v>
      </c>
      <c r="AI162" s="108" t="s">
        <v>1551</v>
      </c>
      <c r="AJ162" s="108" t="s">
        <v>1552</v>
      </c>
    </row>
    <row r="163" spans="26:36">
      <c r="Z163" s="108">
        <v>42</v>
      </c>
      <c r="AA163" s="108" t="s">
        <v>1553</v>
      </c>
      <c r="AB163" s="108" t="s">
        <v>1554</v>
      </c>
      <c r="AC163" s="108" t="s">
        <v>1555</v>
      </c>
      <c r="AD163" s="108" t="s">
        <v>1556</v>
      </c>
      <c r="AE163" s="108" t="s">
        <v>1557</v>
      </c>
      <c r="AF163" s="108" t="s">
        <v>1558</v>
      </c>
      <c r="AG163" s="108" t="s">
        <v>1559</v>
      </c>
      <c r="AH163" s="108" t="s">
        <v>1560</v>
      </c>
      <c r="AI163" s="108" t="s">
        <v>1561</v>
      </c>
      <c r="AJ163" s="108" t="s">
        <v>662</v>
      </c>
    </row>
    <row r="164" spans="26:36">
      <c r="Z164" s="108">
        <v>43</v>
      </c>
      <c r="AA164" s="108" t="s">
        <v>1562</v>
      </c>
      <c r="AB164" s="108" t="s">
        <v>1563</v>
      </c>
      <c r="AC164" s="108" t="s">
        <v>1564</v>
      </c>
      <c r="AD164" s="108" t="s">
        <v>1565</v>
      </c>
      <c r="AE164" s="108" t="s">
        <v>1566</v>
      </c>
      <c r="AF164" s="108" t="s">
        <v>1567</v>
      </c>
      <c r="AG164" s="108" t="s">
        <v>1568</v>
      </c>
      <c r="AH164" s="108" t="s">
        <v>1569</v>
      </c>
      <c r="AI164" s="108" t="s">
        <v>1570</v>
      </c>
      <c r="AJ164" s="108" t="s">
        <v>1571</v>
      </c>
    </row>
    <row r="165" spans="26:36">
      <c r="Z165" s="108">
        <v>44</v>
      </c>
      <c r="AA165" s="108" t="s">
        <v>1572</v>
      </c>
      <c r="AB165" s="108" t="s">
        <v>1573</v>
      </c>
      <c r="AC165" s="108" t="s">
        <v>1574</v>
      </c>
      <c r="AD165" s="108" t="s">
        <v>1575</v>
      </c>
      <c r="AE165" s="108" t="s">
        <v>1576</v>
      </c>
      <c r="AF165" s="108" t="s">
        <v>1577</v>
      </c>
      <c r="AG165" s="108" t="s">
        <v>1578</v>
      </c>
      <c r="AH165" s="108" t="s">
        <v>1579</v>
      </c>
      <c r="AI165" s="108" t="s">
        <v>1580</v>
      </c>
      <c r="AJ165" s="108" t="s">
        <v>1581</v>
      </c>
    </row>
    <row r="166" spans="26:36">
      <c r="Z166" s="108">
        <v>45</v>
      </c>
      <c r="AA166" s="108" t="s">
        <v>1582</v>
      </c>
      <c r="AB166" s="108" t="s">
        <v>1583</v>
      </c>
      <c r="AC166" s="108" t="s">
        <v>1584</v>
      </c>
      <c r="AD166" s="108" t="s">
        <v>1585</v>
      </c>
      <c r="AE166" s="108" t="s">
        <v>1586</v>
      </c>
      <c r="AF166" s="108" t="s">
        <v>1587</v>
      </c>
      <c r="AG166" s="108" t="s">
        <v>1588</v>
      </c>
      <c r="AH166" s="108" t="s">
        <v>1589</v>
      </c>
      <c r="AI166" s="108" t="s">
        <v>1590</v>
      </c>
      <c r="AJ166" s="108" t="s">
        <v>1591</v>
      </c>
    </row>
    <row r="167" spans="26:36">
      <c r="Z167" s="108">
        <v>46</v>
      </c>
      <c r="AA167" s="108" t="s">
        <v>1592</v>
      </c>
      <c r="AB167" s="108" t="s">
        <v>1593</v>
      </c>
      <c r="AC167" s="108" t="s">
        <v>1594</v>
      </c>
      <c r="AD167" s="108" t="s">
        <v>1595</v>
      </c>
      <c r="AE167" s="108" t="s">
        <v>1596</v>
      </c>
      <c r="AF167" s="108" t="s">
        <v>1597</v>
      </c>
      <c r="AG167" s="108" t="s">
        <v>1598</v>
      </c>
      <c r="AH167" s="108" t="s">
        <v>1599</v>
      </c>
      <c r="AI167" s="108" t="s">
        <v>1600</v>
      </c>
      <c r="AJ167" s="108" t="s">
        <v>704</v>
      </c>
    </row>
    <row r="168" spans="26:36">
      <c r="Z168" s="108">
        <v>47</v>
      </c>
      <c r="AA168" s="108" t="s">
        <v>1601</v>
      </c>
      <c r="AB168" s="108" t="s">
        <v>1602</v>
      </c>
      <c r="AC168" s="108" t="s">
        <v>1603</v>
      </c>
      <c r="AD168" s="108" t="s">
        <v>1604</v>
      </c>
      <c r="AE168" s="108" t="s">
        <v>1605</v>
      </c>
      <c r="AF168" s="108" t="s">
        <v>1606</v>
      </c>
      <c r="AG168" s="108" t="s">
        <v>1607</v>
      </c>
      <c r="AH168" s="108" t="s">
        <v>1608</v>
      </c>
      <c r="AI168" s="108" t="s">
        <v>1609</v>
      </c>
      <c r="AJ168" s="108" t="s">
        <v>1610</v>
      </c>
    </row>
    <row r="169" spans="26:36">
      <c r="Z169" s="108">
        <v>48</v>
      </c>
      <c r="AA169" s="108" t="s">
        <v>1611</v>
      </c>
      <c r="AB169" s="108" t="s">
        <v>1612</v>
      </c>
      <c r="AC169" s="108" t="s">
        <v>1613</v>
      </c>
      <c r="AD169" s="108" t="s">
        <v>1614</v>
      </c>
      <c r="AE169" s="108" t="s">
        <v>1615</v>
      </c>
      <c r="AF169" s="108" t="s">
        <v>1616</v>
      </c>
      <c r="AG169" s="108" t="s">
        <v>1617</v>
      </c>
      <c r="AH169" s="108" t="s">
        <v>1618</v>
      </c>
      <c r="AI169" s="108" t="s">
        <v>1619</v>
      </c>
      <c r="AJ169" s="108" t="s">
        <v>1620</v>
      </c>
    </row>
    <row r="170" spans="26:36">
      <c r="Z170" s="108">
        <v>49</v>
      </c>
      <c r="AA170" s="108" t="s">
        <v>1621</v>
      </c>
      <c r="AB170" s="108" t="s">
        <v>1622</v>
      </c>
      <c r="AC170" s="108" t="s">
        <v>1623</v>
      </c>
      <c r="AD170" s="108" t="s">
        <v>1624</v>
      </c>
      <c r="AE170" s="108" t="s">
        <v>1625</v>
      </c>
      <c r="AF170" s="108" t="s">
        <v>1626</v>
      </c>
      <c r="AG170" s="108" t="s">
        <v>1627</v>
      </c>
      <c r="AH170" s="108" t="s">
        <v>1628</v>
      </c>
      <c r="AI170" s="108" t="s">
        <v>1629</v>
      </c>
      <c r="AJ170" s="108" t="s">
        <v>1630</v>
      </c>
    </row>
    <row r="171" spans="26:36">
      <c r="Z171" s="108">
        <v>50</v>
      </c>
      <c r="AA171" s="108" t="s">
        <v>1631</v>
      </c>
      <c r="AB171" s="108" t="s">
        <v>1632</v>
      </c>
      <c r="AC171" s="108" t="s">
        <v>1633</v>
      </c>
      <c r="AD171" s="108" t="s">
        <v>1634</v>
      </c>
      <c r="AE171" s="108" t="s">
        <v>1635</v>
      </c>
      <c r="AF171" s="108" t="s">
        <v>1636</v>
      </c>
      <c r="AG171" s="108" t="s">
        <v>1637</v>
      </c>
      <c r="AH171" s="108" t="s">
        <v>1638</v>
      </c>
      <c r="AI171" s="108" t="s">
        <v>744</v>
      </c>
      <c r="AJ171" s="108" t="s">
        <v>745</v>
      </c>
    </row>
    <row r="172" spans="26:36">
      <c r="Z172" s="108">
        <v>51</v>
      </c>
      <c r="AA172" s="108" t="s">
        <v>746</v>
      </c>
      <c r="AB172" s="108" t="s">
        <v>747</v>
      </c>
      <c r="AC172" s="108" t="s">
        <v>748</v>
      </c>
      <c r="AD172" s="108" t="s">
        <v>1639</v>
      </c>
      <c r="AE172" s="108" t="s">
        <v>1640</v>
      </c>
      <c r="AF172" s="108" t="s">
        <v>1641</v>
      </c>
      <c r="AG172" s="108" t="s">
        <v>1642</v>
      </c>
      <c r="AH172" s="108" t="s">
        <v>1643</v>
      </c>
      <c r="AI172" s="108" t="s">
        <v>1644</v>
      </c>
      <c r="AJ172" s="108" t="s">
        <v>1645</v>
      </c>
    </row>
    <row r="173" spans="26:36">
      <c r="Z173" s="108">
        <v>52</v>
      </c>
      <c r="AA173" s="108" t="s">
        <v>1646</v>
      </c>
      <c r="AB173" s="108" t="s">
        <v>1647</v>
      </c>
      <c r="AC173" s="108" t="s">
        <v>1648</v>
      </c>
      <c r="AD173" s="108" t="s">
        <v>1649</v>
      </c>
      <c r="AE173" s="108" t="s">
        <v>1650</v>
      </c>
      <c r="AF173" s="108" t="s">
        <v>1651</v>
      </c>
      <c r="AG173" s="108" t="s">
        <v>1652</v>
      </c>
      <c r="AH173" s="108" t="s">
        <v>1653</v>
      </c>
      <c r="AI173" s="108" t="s">
        <v>1654</v>
      </c>
      <c r="AJ173" s="108" t="s">
        <v>1655</v>
      </c>
    </row>
    <row r="174" spans="26:36">
      <c r="Z174" s="108">
        <v>53</v>
      </c>
      <c r="AA174" s="108" t="s">
        <v>1656</v>
      </c>
      <c r="AB174" s="108" t="s">
        <v>1657</v>
      </c>
      <c r="AC174" s="108" t="s">
        <v>1658</v>
      </c>
      <c r="AD174" s="108" t="s">
        <v>1659</v>
      </c>
      <c r="AE174" s="108" t="s">
        <v>1660</v>
      </c>
      <c r="AF174" s="108" t="s">
        <v>1661</v>
      </c>
      <c r="AG174" s="108" t="s">
        <v>1662</v>
      </c>
      <c r="AH174" s="108" t="s">
        <v>1663</v>
      </c>
      <c r="AI174" s="108" t="s">
        <v>1664</v>
      </c>
      <c r="AJ174" s="108" t="s">
        <v>1665</v>
      </c>
    </row>
    <row r="175" spans="26:36">
      <c r="Z175" s="108">
        <v>54</v>
      </c>
      <c r="AA175" s="108" t="s">
        <v>1666</v>
      </c>
      <c r="AB175" s="108" t="s">
        <v>777</v>
      </c>
      <c r="AC175" s="108" t="s">
        <v>778</v>
      </c>
      <c r="AD175" s="108" t="s">
        <v>779</v>
      </c>
      <c r="AE175" s="108" t="s">
        <v>780</v>
      </c>
      <c r="AF175" s="108" t="s">
        <v>1667</v>
      </c>
      <c r="AG175" s="108" t="s">
        <v>1668</v>
      </c>
      <c r="AH175" s="108" t="s">
        <v>1669</v>
      </c>
      <c r="AI175" s="108" t="s">
        <v>1670</v>
      </c>
      <c r="AJ175" s="108" t="s">
        <v>1671</v>
      </c>
    </row>
    <row r="176" spans="26:36">
      <c r="Z176" s="108">
        <v>55</v>
      </c>
      <c r="AA176" s="108" t="s">
        <v>1672</v>
      </c>
      <c r="AB176" s="108" t="s">
        <v>1673</v>
      </c>
      <c r="AC176" s="108" t="s">
        <v>1674</v>
      </c>
      <c r="AD176" s="108" t="s">
        <v>1675</v>
      </c>
      <c r="AE176" s="108" t="s">
        <v>1676</v>
      </c>
      <c r="AF176" s="108" t="s">
        <v>1677</v>
      </c>
      <c r="AG176" s="108" t="s">
        <v>1678</v>
      </c>
      <c r="AH176" s="108" t="s">
        <v>1679</v>
      </c>
      <c r="AI176" s="108" t="s">
        <v>1680</v>
      </c>
      <c r="AJ176" s="108" t="s">
        <v>1681</v>
      </c>
    </row>
    <row r="177" spans="26:36">
      <c r="Z177" s="108">
        <v>56</v>
      </c>
      <c r="AA177" s="108" t="s">
        <v>1682</v>
      </c>
      <c r="AB177" s="108" t="s">
        <v>1683</v>
      </c>
      <c r="AC177" s="108" t="s">
        <v>1684</v>
      </c>
      <c r="AD177" s="108" t="s">
        <v>1685</v>
      </c>
      <c r="AE177" s="108" t="s">
        <v>1686</v>
      </c>
      <c r="AF177" s="108" t="s">
        <v>1687</v>
      </c>
      <c r="AG177" s="108" t="s">
        <v>1688</v>
      </c>
      <c r="AH177" s="108" t="s">
        <v>1689</v>
      </c>
      <c r="AI177" s="108" t="s">
        <v>1690</v>
      </c>
      <c r="AJ177" s="108" t="s">
        <v>1691</v>
      </c>
    </row>
    <row r="178" spans="26:36">
      <c r="Z178" s="108">
        <v>57</v>
      </c>
      <c r="AA178" s="108" t="s">
        <v>1692</v>
      </c>
      <c r="AB178" s="108" t="s">
        <v>1693</v>
      </c>
      <c r="AC178" s="108" t="s">
        <v>1694</v>
      </c>
      <c r="AD178" s="108" t="s">
        <v>1695</v>
      </c>
      <c r="AE178" s="108" t="s">
        <v>1696</v>
      </c>
      <c r="AF178" s="108" t="s">
        <v>1697</v>
      </c>
      <c r="AG178" s="108" t="s">
        <v>1698</v>
      </c>
      <c r="AH178" s="108" t="s">
        <v>1699</v>
      </c>
      <c r="AI178" s="108" t="s">
        <v>1700</v>
      </c>
      <c r="AJ178" s="108" t="s">
        <v>1701</v>
      </c>
    </row>
    <row r="179" spans="26:36">
      <c r="Z179" s="108">
        <v>58</v>
      </c>
      <c r="AA179" s="108" t="s">
        <v>1702</v>
      </c>
      <c r="AB179" s="108" t="s">
        <v>1703</v>
      </c>
      <c r="AC179" s="108" t="s">
        <v>1704</v>
      </c>
      <c r="AD179" s="108" t="s">
        <v>1705</v>
      </c>
      <c r="AE179" s="108" t="s">
        <v>1706</v>
      </c>
      <c r="AF179" s="108" t="s">
        <v>820</v>
      </c>
      <c r="AG179" s="108" t="s">
        <v>1707</v>
      </c>
      <c r="AH179" s="108" t="s">
        <v>1708</v>
      </c>
      <c r="AI179" s="108" t="s">
        <v>1709</v>
      </c>
      <c r="AJ179" s="108" t="s">
        <v>1710</v>
      </c>
    </row>
    <row r="180" spans="26:36">
      <c r="Z180" s="108">
        <v>59</v>
      </c>
      <c r="AA180" s="108" t="s">
        <v>1711</v>
      </c>
      <c r="AB180" s="108" t="s">
        <v>1712</v>
      </c>
      <c r="AC180" s="108" t="s">
        <v>1713</v>
      </c>
      <c r="AD180" s="108" t="s">
        <v>1714</v>
      </c>
      <c r="AE180" s="108" t="s">
        <v>1715</v>
      </c>
      <c r="AF180" s="108" t="s">
        <v>1716</v>
      </c>
      <c r="AG180" s="108" t="s">
        <v>1717</v>
      </c>
      <c r="AH180" s="108" t="s">
        <v>1718</v>
      </c>
      <c r="AI180" s="108" t="s">
        <v>1719</v>
      </c>
      <c r="AJ180" s="108" t="s">
        <v>1720</v>
      </c>
    </row>
    <row r="181" spans="26:36">
      <c r="Z181" s="108">
        <v>60</v>
      </c>
      <c r="AA181" s="108" t="s">
        <v>1721</v>
      </c>
      <c r="AB181" s="108" t="s">
        <v>1722</v>
      </c>
      <c r="AC181" s="108" t="s">
        <v>1723</v>
      </c>
      <c r="AD181" s="108" t="s">
        <v>1724</v>
      </c>
      <c r="AE181" s="108" t="s">
        <v>1725</v>
      </c>
      <c r="AF181" s="108" t="s">
        <v>1726</v>
      </c>
      <c r="AG181" s="108" t="s">
        <v>1727</v>
      </c>
      <c r="AH181" s="108" t="s">
        <v>1728</v>
      </c>
      <c r="AI181" s="108" t="s">
        <v>842</v>
      </c>
      <c r="AJ181" s="108" t="s">
        <v>1729</v>
      </c>
    </row>
    <row r="182" spans="26:36">
      <c r="Z182" s="108">
        <v>61</v>
      </c>
      <c r="AA182" s="108" t="s">
        <v>1730</v>
      </c>
      <c r="AB182" s="108" t="s">
        <v>1731</v>
      </c>
      <c r="AC182" s="108" t="s">
        <v>1732</v>
      </c>
      <c r="AD182" s="108" t="s">
        <v>1733</v>
      </c>
      <c r="AE182" s="108" t="s">
        <v>1734</v>
      </c>
      <c r="AF182" s="108" t="s">
        <v>1735</v>
      </c>
      <c r="AG182" s="108" t="s">
        <v>1736</v>
      </c>
      <c r="AH182" s="108" t="s">
        <v>1737</v>
      </c>
      <c r="AI182" s="108" t="s">
        <v>1738</v>
      </c>
      <c r="AJ182" s="108" t="s">
        <v>1739</v>
      </c>
    </row>
    <row r="183" spans="26:36">
      <c r="Z183" s="108">
        <v>62</v>
      </c>
      <c r="AA183" s="108" t="s">
        <v>1740</v>
      </c>
      <c r="AB183" s="108" t="s">
        <v>1741</v>
      </c>
      <c r="AC183" s="108" t="s">
        <v>1742</v>
      </c>
      <c r="AD183" s="108" t="s">
        <v>1743</v>
      </c>
      <c r="AE183" s="108" t="s">
        <v>1744</v>
      </c>
      <c r="AF183" s="108" t="s">
        <v>858</v>
      </c>
      <c r="AG183" s="108" t="s">
        <v>1745</v>
      </c>
      <c r="AH183" s="108" t="s">
        <v>1746</v>
      </c>
      <c r="AI183" s="108" t="s">
        <v>1747</v>
      </c>
      <c r="AJ183" s="108" t="s">
        <v>1748</v>
      </c>
    </row>
    <row r="184" spans="26:36">
      <c r="Z184" s="108">
        <v>63</v>
      </c>
      <c r="AA184" s="108" t="s">
        <v>1749</v>
      </c>
      <c r="AB184" s="108" t="s">
        <v>1750</v>
      </c>
      <c r="AC184" s="108" t="s">
        <v>1751</v>
      </c>
      <c r="AD184" s="108" t="s">
        <v>1752</v>
      </c>
      <c r="AE184" s="108" t="s">
        <v>1753</v>
      </c>
      <c r="AF184" s="108" t="s">
        <v>1754</v>
      </c>
      <c r="AG184" s="108" t="s">
        <v>1755</v>
      </c>
      <c r="AH184" s="108" t="s">
        <v>1756</v>
      </c>
      <c r="AI184" s="108" t="s">
        <v>1757</v>
      </c>
      <c r="AJ184" s="108" t="s">
        <v>1758</v>
      </c>
    </row>
    <row r="185" spans="26:36">
      <c r="Z185" s="108">
        <v>64</v>
      </c>
      <c r="AA185" s="108" t="s">
        <v>872</v>
      </c>
      <c r="AB185" s="108" t="s">
        <v>1759</v>
      </c>
      <c r="AC185" s="108" t="s">
        <v>1760</v>
      </c>
      <c r="AD185" s="108" t="s">
        <v>1761</v>
      </c>
      <c r="AE185" s="108" t="s">
        <v>1762</v>
      </c>
      <c r="AF185" s="108" t="s">
        <v>1763</v>
      </c>
      <c r="AG185" s="108" t="s">
        <v>1764</v>
      </c>
      <c r="AH185" s="108" t="s">
        <v>1765</v>
      </c>
      <c r="AI185" s="108" t="s">
        <v>1766</v>
      </c>
      <c r="AJ185" s="108" t="s">
        <v>1767</v>
      </c>
    </row>
    <row r="186" spans="26:36">
      <c r="Z186" s="108">
        <v>65</v>
      </c>
      <c r="AA186" s="108" t="s">
        <v>1768</v>
      </c>
      <c r="AB186" s="108" t="s">
        <v>1769</v>
      </c>
      <c r="AC186" s="108" t="s">
        <v>1770</v>
      </c>
      <c r="AD186" s="108" t="s">
        <v>884</v>
      </c>
      <c r="AE186" s="108" t="s">
        <v>1771</v>
      </c>
      <c r="AF186" s="108" t="s">
        <v>1772</v>
      </c>
      <c r="AG186" s="108" t="s">
        <v>1773</v>
      </c>
      <c r="AH186" s="108" t="s">
        <v>1774</v>
      </c>
      <c r="AI186" s="108" t="s">
        <v>1775</v>
      </c>
      <c r="AJ186" s="108" t="s">
        <v>1776</v>
      </c>
    </row>
    <row r="187" spans="26:36">
      <c r="Z187" s="108">
        <v>66</v>
      </c>
      <c r="AA187" s="108" t="s">
        <v>1777</v>
      </c>
      <c r="AB187" s="108" t="s">
        <v>1778</v>
      </c>
      <c r="AC187" s="108" t="s">
        <v>1779</v>
      </c>
      <c r="AD187" s="108" t="s">
        <v>1780</v>
      </c>
      <c r="AE187" s="108" t="s">
        <v>1781</v>
      </c>
      <c r="AF187" s="108" t="s">
        <v>1782</v>
      </c>
      <c r="AG187" s="108" t="s">
        <v>1783</v>
      </c>
      <c r="AH187" s="108" t="s">
        <v>1784</v>
      </c>
      <c r="AI187" s="108" t="s">
        <v>1785</v>
      </c>
      <c r="AJ187" s="108" t="s">
        <v>1786</v>
      </c>
    </row>
    <row r="188" spans="26:36">
      <c r="Z188" s="108">
        <v>67</v>
      </c>
      <c r="AA188" s="108" t="s">
        <v>1787</v>
      </c>
      <c r="AB188" s="108" t="s">
        <v>1788</v>
      </c>
      <c r="AC188" s="108" t="s">
        <v>1789</v>
      </c>
      <c r="AD188" s="108" t="s">
        <v>1790</v>
      </c>
      <c r="AE188" s="108" t="s">
        <v>1791</v>
      </c>
      <c r="AF188" s="108" t="s">
        <v>1792</v>
      </c>
      <c r="AG188" s="108" t="s">
        <v>1793</v>
      </c>
      <c r="AH188" s="108" t="s">
        <v>1794</v>
      </c>
      <c r="AI188" s="108" t="s">
        <v>1795</v>
      </c>
      <c r="AJ188" s="108" t="s">
        <v>1796</v>
      </c>
    </row>
    <row r="189" spans="26:36">
      <c r="Z189" s="108">
        <v>68</v>
      </c>
      <c r="AA189" s="108" t="s">
        <v>1797</v>
      </c>
      <c r="AB189" s="108" t="s">
        <v>1798</v>
      </c>
      <c r="AC189" s="108" t="s">
        <v>1799</v>
      </c>
      <c r="AD189" s="108" t="s">
        <v>1800</v>
      </c>
      <c r="AE189" s="108" t="s">
        <v>1801</v>
      </c>
      <c r="AF189" s="108" t="s">
        <v>1802</v>
      </c>
      <c r="AG189" s="108" t="s">
        <v>1803</v>
      </c>
      <c r="AH189" s="108" t="s">
        <v>1804</v>
      </c>
      <c r="AI189" s="108" t="s">
        <v>1805</v>
      </c>
      <c r="AJ189" s="108" t="s">
        <v>1806</v>
      </c>
    </row>
    <row r="190" spans="26:36">
      <c r="Z190" s="108">
        <v>69</v>
      </c>
      <c r="AA190" s="108" t="s">
        <v>1807</v>
      </c>
      <c r="AB190" s="108" t="s">
        <v>1808</v>
      </c>
      <c r="AC190" s="108" t="s">
        <v>1809</v>
      </c>
      <c r="AD190" s="108" t="s">
        <v>1810</v>
      </c>
      <c r="AE190" s="108" t="s">
        <v>1811</v>
      </c>
      <c r="AF190" s="108" t="s">
        <v>922</v>
      </c>
      <c r="AG190" s="108" t="s">
        <v>1812</v>
      </c>
      <c r="AH190" s="108" t="s">
        <v>1813</v>
      </c>
      <c r="AI190" s="108" t="s">
        <v>1814</v>
      </c>
      <c r="AJ190" s="108" t="s">
        <v>1815</v>
      </c>
    </row>
    <row r="191" spans="26:36">
      <c r="Z191" s="108">
        <v>70</v>
      </c>
      <c r="AA191" s="108" t="s">
        <v>1816</v>
      </c>
      <c r="AB191" s="108" t="s">
        <v>1817</v>
      </c>
      <c r="AC191" s="108" t="s">
        <v>1818</v>
      </c>
      <c r="AD191" s="108" t="s">
        <v>1819</v>
      </c>
      <c r="AE191" s="108" t="s">
        <v>930</v>
      </c>
      <c r="AF191" s="108" t="s">
        <v>1820</v>
      </c>
      <c r="AG191" s="108" t="s">
        <v>1821</v>
      </c>
      <c r="AH191" s="108" t="s">
        <v>1822</v>
      </c>
      <c r="AI191" s="108" t="s">
        <v>1823</v>
      </c>
      <c r="AJ191" s="108" t="s">
        <v>1824</v>
      </c>
    </row>
    <row r="192" spans="26:36">
      <c r="Z192" s="108">
        <v>71</v>
      </c>
      <c r="AA192" s="108" t="s">
        <v>1825</v>
      </c>
      <c r="AB192" s="108" t="s">
        <v>1826</v>
      </c>
      <c r="AC192" s="108" t="s">
        <v>1827</v>
      </c>
      <c r="AD192" s="108" t="s">
        <v>1828</v>
      </c>
      <c r="AE192" s="108" t="s">
        <v>1829</v>
      </c>
      <c r="AF192" s="108" t="s">
        <v>1830</v>
      </c>
      <c r="AG192" s="108" t="s">
        <v>1831</v>
      </c>
      <c r="AH192" s="108" t="s">
        <v>1832</v>
      </c>
      <c r="AI192" s="108" t="s">
        <v>1833</v>
      </c>
      <c r="AJ192" s="108" t="s">
        <v>1834</v>
      </c>
    </row>
    <row r="193" spans="26:36">
      <c r="Z193" s="108">
        <v>72</v>
      </c>
      <c r="AA193" s="108" t="s">
        <v>1835</v>
      </c>
      <c r="AB193" s="108" t="s">
        <v>1836</v>
      </c>
      <c r="AC193" s="108" t="s">
        <v>1837</v>
      </c>
      <c r="AD193" s="108" t="s">
        <v>1838</v>
      </c>
      <c r="AE193" s="108" t="s">
        <v>1839</v>
      </c>
      <c r="AF193" s="108" t="s">
        <v>1840</v>
      </c>
      <c r="AG193" s="108" t="s">
        <v>1841</v>
      </c>
      <c r="AH193" s="108" t="s">
        <v>1842</v>
      </c>
      <c r="AI193" s="108" t="s">
        <v>1843</v>
      </c>
      <c r="AJ193" s="108" t="s">
        <v>1844</v>
      </c>
    </row>
    <row r="194" spans="26:36">
      <c r="Z194" s="108">
        <v>73</v>
      </c>
      <c r="AA194" s="108" t="s">
        <v>1845</v>
      </c>
      <c r="AB194" s="108" t="s">
        <v>1846</v>
      </c>
      <c r="AC194" s="108" t="s">
        <v>1847</v>
      </c>
      <c r="AD194" s="108" t="s">
        <v>1848</v>
      </c>
      <c r="AE194" s="108" t="s">
        <v>1849</v>
      </c>
      <c r="AF194" s="108" t="s">
        <v>1850</v>
      </c>
      <c r="AG194" s="108" t="s">
        <v>1851</v>
      </c>
      <c r="AH194" s="108" t="s">
        <v>1852</v>
      </c>
      <c r="AI194" s="108" t="s">
        <v>1853</v>
      </c>
      <c r="AJ194" s="108" t="s">
        <v>1854</v>
      </c>
    </row>
    <row r="195" spans="26:36">
      <c r="Z195" s="108">
        <v>74</v>
      </c>
      <c r="AA195" s="108" t="s">
        <v>1855</v>
      </c>
      <c r="AB195" s="108" t="s">
        <v>1856</v>
      </c>
      <c r="AC195" s="108" t="s">
        <v>1857</v>
      </c>
      <c r="AD195" s="108" t="s">
        <v>964</v>
      </c>
      <c r="AE195" s="108" t="s">
        <v>1858</v>
      </c>
      <c r="AF195" s="108" t="s">
        <v>1859</v>
      </c>
      <c r="AG195" s="108" t="s">
        <v>1860</v>
      </c>
      <c r="AH195" s="108" t="s">
        <v>1861</v>
      </c>
      <c r="AI195" s="108" t="s">
        <v>1862</v>
      </c>
      <c r="AJ195" s="108" t="s">
        <v>1863</v>
      </c>
    </row>
    <row r="196" spans="26:36">
      <c r="Z196" s="108">
        <v>75</v>
      </c>
      <c r="AA196" s="108" t="s">
        <v>970</v>
      </c>
      <c r="AB196" s="108" t="s">
        <v>1864</v>
      </c>
      <c r="AC196" s="108" t="s">
        <v>1865</v>
      </c>
      <c r="AD196" s="108" t="s">
        <v>1866</v>
      </c>
      <c r="AE196" s="108" t="s">
        <v>1867</v>
      </c>
      <c r="AF196" s="108" t="s">
        <v>1868</v>
      </c>
      <c r="AG196" s="108" t="s">
        <v>1869</v>
      </c>
      <c r="AH196" s="108" t="s">
        <v>1870</v>
      </c>
      <c r="AI196" s="108" t="s">
        <v>1871</v>
      </c>
      <c r="AJ196" s="108" t="s">
        <v>1872</v>
      </c>
    </row>
    <row r="197" spans="26:36">
      <c r="Z197" s="108">
        <v>76</v>
      </c>
      <c r="AA197" s="108" t="s">
        <v>1873</v>
      </c>
      <c r="AB197" s="108" t="s">
        <v>1874</v>
      </c>
      <c r="AC197" s="108" t="s">
        <v>1875</v>
      </c>
      <c r="AD197" s="108" t="s">
        <v>1876</v>
      </c>
      <c r="AE197" s="108" t="s">
        <v>1877</v>
      </c>
      <c r="AF197" s="108" t="s">
        <v>1878</v>
      </c>
      <c r="AG197" s="108" t="s">
        <v>1879</v>
      </c>
      <c r="AH197" s="108" t="s">
        <v>1880</v>
      </c>
      <c r="AI197" s="108" t="s">
        <v>1881</v>
      </c>
      <c r="AJ197" s="108" t="s">
        <v>1882</v>
      </c>
    </row>
    <row r="198" spans="26:36">
      <c r="Z198" s="108">
        <v>77</v>
      </c>
      <c r="AA198" s="108" t="s">
        <v>1883</v>
      </c>
      <c r="AB198" s="108" t="s">
        <v>1884</v>
      </c>
      <c r="AC198" s="108" t="s">
        <v>1885</v>
      </c>
      <c r="AD198" s="108" t="s">
        <v>1886</v>
      </c>
      <c r="AE198" s="108" t="s">
        <v>1887</v>
      </c>
      <c r="AF198" s="108" t="s">
        <v>1888</v>
      </c>
      <c r="AG198" s="108" t="s">
        <v>1889</v>
      </c>
      <c r="AH198" s="108" t="s">
        <v>1890</v>
      </c>
      <c r="AI198" s="108" t="s">
        <v>1891</v>
      </c>
      <c r="AJ198" s="108" t="s">
        <v>1892</v>
      </c>
    </row>
    <row r="199" spans="26:36">
      <c r="Z199" s="108">
        <v>78</v>
      </c>
      <c r="AA199" s="108" t="s">
        <v>1893</v>
      </c>
      <c r="AB199" s="108" t="s">
        <v>1894</v>
      </c>
      <c r="AC199" s="108" t="s">
        <v>997</v>
      </c>
      <c r="AD199" s="108" t="s">
        <v>1895</v>
      </c>
      <c r="AE199" s="108" t="s">
        <v>1896</v>
      </c>
      <c r="AF199" s="108" t="s">
        <v>1897</v>
      </c>
      <c r="AG199" s="108" t="s">
        <v>1898</v>
      </c>
      <c r="AH199" s="108" t="s">
        <v>1899</v>
      </c>
      <c r="AI199" s="108" t="s">
        <v>1900</v>
      </c>
      <c r="AJ199" s="108" t="s">
        <v>1901</v>
      </c>
    </row>
    <row r="200" spans="26:36">
      <c r="Z200" s="108">
        <v>79</v>
      </c>
      <c r="AA200" s="108" t="s">
        <v>1902</v>
      </c>
      <c r="AB200" s="108" t="s">
        <v>1903</v>
      </c>
      <c r="AC200" s="108" t="s">
        <v>1904</v>
      </c>
      <c r="AD200" s="108" t="s">
        <v>1905</v>
      </c>
      <c r="AE200" s="108" t="s">
        <v>1906</v>
      </c>
      <c r="AF200" s="108" t="s">
        <v>1907</v>
      </c>
      <c r="AG200" s="108" t="s">
        <v>1908</v>
      </c>
      <c r="AH200" s="108" t="s">
        <v>1909</v>
      </c>
      <c r="AI200" s="108" t="s">
        <v>1910</v>
      </c>
      <c r="AJ200" s="108" t="s">
        <v>1011</v>
      </c>
    </row>
    <row r="201" spans="26:36">
      <c r="Z201" s="108">
        <v>80</v>
      </c>
      <c r="AA201" s="108" t="s">
        <v>1911</v>
      </c>
      <c r="AB201" s="108" t="s">
        <v>1912</v>
      </c>
      <c r="AC201" s="108" t="s">
        <v>1913</v>
      </c>
      <c r="AD201" s="108" t="s">
        <v>1914</v>
      </c>
      <c r="AE201" s="108" t="s">
        <v>1915</v>
      </c>
      <c r="AF201" s="108" t="s">
        <v>1916</v>
      </c>
      <c r="AG201" s="108" t="s">
        <v>1917</v>
      </c>
      <c r="AH201" s="108" t="s">
        <v>1918</v>
      </c>
      <c r="AI201" s="108" t="s">
        <v>1919</v>
      </c>
      <c r="AJ201" s="108" t="s">
        <v>1920</v>
      </c>
    </row>
    <row r="202" spans="26:36">
      <c r="Z202" s="108">
        <v>81</v>
      </c>
      <c r="AA202" s="108" t="s">
        <v>1921</v>
      </c>
      <c r="AB202" s="108" t="s">
        <v>1922</v>
      </c>
      <c r="AC202" s="108" t="s">
        <v>1923</v>
      </c>
      <c r="AD202" s="108" t="s">
        <v>1924</v>
      </c>
      <c r="AE202" s="108" t="s">
        <v>1925</v>
      </c>
      <c r="AF202" s="108" t="s">
        <v>1926</v>
      </c>
      <c r="AG202" s="108" t="s">
        <v>1927</v>
      </c>
      <c r="AH202" s="108" t="s">
        <v>1928</v>
      </c>
      <c r="AI202" s="108" t="s">
        <v>1929</v>
      </c>
      <c r="AJ202" s="108" t="s">
        <v>1930</v>
      </c>
    </row>
    <row r="203" spans="26:36">
      <c r="Z203" s="108">
        <v>82</v>
      </c>
      <c r="AA203" s="108" t="s">
        <v>1931</v>
      </c>
      <c r="AB203" s="108" t="s">
        <v>1932</v>
      </c>
      <c r="AC203" s="108" t="s">
        <v>1933</v>
      </c>
      <c r="AD203" s="108" t="s">
        <v>1934</v>
      </c>
      <c r="AE203" s="108" t="s">
        <v>1935</v>
      </c>
      <c r="AF203" s="108" t="s">
        <v>1936</v>
      </c>
      <c r="AG203" s="108" t="s">
        <v>1937</v>
      </c>
      <c r="AH203" s="108" t="s">
        <v>1938</v>
      </c>
      <c r="AI203" s="108" t="s">
        <v>1939</v>
      </c>
      <c r="AJ203" s="108" t="s">
        <v>1940</v>
      </c>
    </row>
    <row r="204" spans="26:36">
      <c r="Z204" s="108">
        <v>83</v>
      </c>
      <c r="AA204" s="108" t="s">
        <v>1941</v>
      </c>
      <c r="AB204" s="108" t="s">
        <v>1942</v>
      </c>
      <c r="AC204" s="108" t="s">
        <v>1943</v>
      </c>
      <c r="AD204" s="108" t="s">
        <v>1944</v>
      </c>
      <c r="AE204" s="108" t="s">
        <v>1945</v>
      </c>
      <c r="AF204" s="108" t="s">
        <v>1040</v>
      </c>
      <c r="AG204" s="108" t="s">
        <v>1946</v>
      </c>
      <c r="AH204" s="108" t="s">
        <v>1947</v>
      </c>
      <c r="AI204" s="108" t="s">
        <v>1948</v>
      </c>
      <c r="AJ204" s="108" t="s">
        <v>1949</v>
      </c>
    </row>
    <row r="205" spans="26:36">
      <c r="Z205" s="108">
        <v>84</v>
      </c>
      <c r="AA205" s="108" t="s">
        <v>1950</v>
      </c>
      <c r="AB205" s="108" t="s">
        <v>1951</v>
      </c>
      <c r="AC205" s="108" t="s">
        <v>1952</v>
      </c>
      <c r="AD205" s="108" t="s">
        <v>1953</v>
      </c>
      <c r="AE205" s="108" t="s">
        <v>1954</v>
      </c>
      <c r="AF205" s="108" t="s">
        <v>1955</v>
      </c>
      <c r="AG205" s="108" t="s">
        <v>1956</v>
      </c>
      <c r="AH205" s="108" t="s">
        <v>1957</v>
      </c>
      <c r="AI205" s="108" t="s">
        <v>1958</v>
      </c>
      <c r="AJ205" s="108" t="s">
        <v>1959</v>
      </c>
    </row>
    <row r="206" spans="26:36">
      <c r="Z206" s="108">
        <v>85</v>
      </c>
      <c r="AA206" s="108" t="s">
        <v>1960</v>
      </c>
      <c r="AB206" s="108" t="s">
        <v>1961</v>
      </c>
      <c r="AC206" s="108" t="s">
        <v>1962</v>
      </c>
      <c r="AD206" s="108" t="s">
        <v>1963</v>
      </c>
      <c r="AE206" s="108" t="s">
        <v>1964</v>
      </c>
      <c r="AF206" s="108" t="s">
        <v>1965</v>
      </c>
      <c r="AG206" s="108" t="s">
        <v>1966</v>
      </c>
      <c r="AH206" s="108" t="s">
        <v>1967</v>
      </c>
      <c r="AI206" s="108" t="s">
        <v>1968</v>
      </c>
      <c r="AJ206" s="108" t="s">
        <v>1969</v>
      </c>
    </row>
    <row r="207" spans="26:36">
      <c r="Z207" s="108">
        <v>86</v>
      </c>
      <c r="AA207" s="108" t="s">
        <v>1970</v>
      </c>
      <c r="AB207" s="108" t="s">
        <v>1971</v>
      </c>
      <c r="AC207" s="108" t="s">
        <v>1972</v>
      </c>
      <c r="AD207" s="108" t="s">
        <v>1973</v>
      </c>
      <c r="AE207" s="108" t="s">
        <v>1974</v>
      </c>
      <c r="AF207" s="108" t="s">
        <v>1975</v>
      </c>
      <c r="AG207" s="108" t="s">
        <v>1976</v>
      </c>
      <c r="AH207" s="108" t="s">
        <v>1977</v>
      </c>
      <c r="AI207" s="108" t="s">
        <v>1978</v>
      </c>
      <c r="AJ207" s="108" t="s">
        <v>1979</v>
      </c>
    </row>
    <row r="208" spans="26:36">
      <c r="Z208" s="108">
        <v>87</v>
      </c>
      <c r="AA208" s="108" t="s">
        <v>1980</v>
      </c>
      <c r="AB208" s="108" t="s">
        <v>1981</v>
      </c>
      <c r="AC208" s="108" t="s">
        <v>1982</v>
      </c>
      <c r="AD208" s="108" t="s">
        <v>1983</v>
      </c>
      <c r="AE208" s="108" t="s">
        <v>1984</v>
      </c>
      <c r="AF208" s="108" t="s">
        <v>1071</v>
      </c>
      <c r="AG208" s="108" t="s">
        <v>1985</v>
      </c>
      <c r="AH208" s="108" t="s">
        <v>1986</v>
      </c>
      <c r="AI208" s="108" t="s">
        <v>1987</v>
      </c>
      <c r="AJ208" s="108" t="s">
        <v>1988</v>
      </c>
    </row>
    <row r="209" spans="26:36">
      <c r="Z209" s="108">
        <v>88</v>
      </c>
      <c r="AA209" s="108" t="s">
        <v>1989</v>
      </c>
      <c r="AB209" s="108" t="s">
        <v>1990</v>
      </c>
      <c r="AC209" s="108" t="s">
        <v>1991</v>
      </c>
      <c r="AD209" s="108" t="s">
        <v>1992</v>
      </c>
      <c r="AE209" s="108" t="s">
        <v>1993</v>
      </c>
      <c r="AF209" s="108" t="s">
        <v>1994</v>
      </c>
      <c r="AG209" s="108" t="s">
        <v>1995</v>
      </c>
      <c r="AH209" s="108" t="s">
        <v>1996</v>
      </c>
      <c r="AI209" s="108" t="s">
        <v>1997</v>
      </c>
      <c r="AJ209" s="108" t="s">
        <v>1998</v>
      </c>
    </row>
    <row r="210" spans="26:36">
      <c r="Z210" s="108">
        <v>89</v>
      </c>
      <c r="AA210" s="108" t="s">
        <v>1999</v>
      </c>
      <c r="AB210" s="108" t="s">
        <v>1083</v>
      </c>
      <c r="AC210" s="108" t="s">
        <v>2000</v>
      </c>
      <c r="AD210" s="108" t="s">
        <v>2001</v>
      </c>
      <c r="AE210" s="108" t="s">
        <v>2002</v>
      </c>
      <c r="AF210" s="108" t="s">
        <v>2003</v>
      </c>
      <c r="AG210" s="108" t="s">
        <v>2004</v>
      </c>
      <c r="AH210" s="108" t="s">
        <v>2005</v>
      </c>
      <c r="AI210" s="108" t="s">
        <v>2006</v>
      </c>
      <c r="AJ210" s="108" t="s">
        <v>2007</v>
      </c>
    </row>
    <row r="211" spans="26:36">
      <c r="Z211" s="108">
        <v>90</v>
      </c>
      <c r="AA211" s="108" t="s">
        <v>2008</v>
      </c>
      <c r="AB211" s="108" t="s">
        <v>2009</v>
      </c>
      <c r="AC211" s="108" t="s">
        <v>2010</v>
      </c>
      <c r="AD211" s="108" t="s">
        <v>2011</v>
      </c>
      <c r="AE211" s="108" t="s">
        <v>2012</v>
      </c>
      <c r="AF211" s="108" t="s">
        <v>2013</v>
      </c>
      <c r="AG211" s="108" t="s">
        <v>2014</v>
      </c>
      <c r="AH211" s="108" t="s">
        <v>2015</v>
      </c>
      <c r="AI211" s="108" t="s">
        <v>2016</v>
      </c>
      <c r="AJ211" s="108" t="s">
        <v>2017</v>
      </c>
    </row>
    <row r="212" spans="26:36">
      <c r="Z212" s="108">
        <v>91</v>
      </c>
      <c r="AA212" s="108" t="s">
        <v>2018</v>
      </c>
      <c r="AB212" s="108" t="s">
        <v>2019</v>
      </c>
      <c r="AC212" s="108" t="s">
        <v>2020</v>
      </c>
      <c r="AD212" s="108" t="s">
        <v>2021</v>
      </c>
      <c r="AE212" s="108" t="s">
        <v>2022</v>
      </c>
      <c r="AF212" s="108" t="s">
        <v>2023</v>
      </c>
      <c r="AG212" s="108" t="s">
        <v>2024</v>
      </c>
      <c r="AH212" s="108" t="s">
        <v>2025</v>
      </c>
      <c r="AI212" s="108" t="s">
        <v>2026</v>
      </c>
      <c r="AJ212" s="108" t="s">
        <v>2027</v>
      </c>
    </row>
    <row r="213" spans="26:36">
      <c r="Z213" s="108">
        <v>92</v>
      </c>
      <c r="AA213" s="108" t="s">
        <v>2028</v>
      </c>
      <c r="AB213" s="108" t="s">
        <v>2029</v>
      </c>
      <c r="AC213" s="108" t="s">
        <v>2030</v>
      </c>
      <c r="AD213" s="108" t="s">
        <v>2031</v>
      </c>
      <c r="AE213" s="108" t="s">
        <v>2032</v>
      </c>
      <c r="AF213" s="108" t="s">
        <v>2033</v>
      </c>
      <c r="AG213" s="108" t="s">
        <v>2034</v>
      </c>
      <c r="AH213" s="108" t="s">
        <v>2035</v>
      </c>
      <c r="AI213" s="108" t="s">
        <v>2036</v>
      </c>
      <c r="AJ213" s="108" t="s">
        <v>2037</v>
      </c>
    </row>
    <row r="214" spans="26:36">
      <c r="Z214" s="108">
        <v>93</v>
      </c>
      <c r="AA214" s="108" t="s">
        <v>2038</v>
      </c>
      <c r="AB214" s="108" t="s">
        <v>2039</v>
      </c>
      <c r="AC214" s="108" t="s">
        <v>2040</v>
      </c>
      <c r="AD214" s="108" t="s">
        <v>2041</v>
      </c>
      <c r="AE214" s="108" t="s">
        <v>2042</v>
      </c>
      <c r="AF214" s="108" t="s">
        <v>2043</v>
      </c>
      <c r="AG214" s="108" t="s">
        <v>2044</v>
      </c>
      <c r="AH214" s="108" t="s">
        <v>2045</v>
      </c>
      <c r="AI214" s="108" t="s">
        <v>2046</v>
      </c>
      <c r="AJ214" s="108" t="s">
        <v>2047</v>
      </c>
    </row>
    <row r="215" spans="26:36">
      <c r="Z215" s="108">
        <v>94</v>
      </c>
      <c r="AA215" s="108" t="s">
        <v>2048</v>
      </c>
      <c r="AB215" s="108" t="s">
        <v>2049</v>
      </c>
      <c r="AC215" s="108" t="s">
        <v>2050</v>
      </c>
      <c r="AD215" s="108" t="s">
        <v>2051</v>
      </c>
      <c r="AE215" s="108" t="s">
        <v>2052</v>
      </c>
      <c r="AF215" s="108" t="s">
        <v>2053</v>
      </c>
      <c r="AG215" s="108" t="s">
        <v>2054</v>
      </c>
      <c r="AH215" s="108" t="s">
        <v>2055</v>
      </c>
      <c r="AI215" s="108" t="s">
        <v>2056</v>
      </c>
      <c r="AJ215" s="108" t="s">
        <v>2057</v>
      </c>
    </row>
    <row r="216" spans="26:36">
      <c r="Z216" s="108">
        <v>95</v>
      </c>
      <c r="AA216" s="108" t="s">
        <v>2058</v>
      </c>
      <c r="AB216" s="108" t="s">
        <v>2059</v>
      </c>
      <c r="AC216" s="108" t="s">
        <v>2060</v>
      </c>
      <c r="AD216" s="108" t="s">
        <v>2061</v>
      </c>
      <c r="AE216" s="108" t="s">
        <v>2062</v>
      </c>
      <c r="AF216" s="108" t="s">
        <v>2063</v>
      </c>
      <c r="AG216" s="108" t="s">
        <v>2064</v>
      </c>
      <c r="AH216" s="108" t="s">
        <v>2065</v>
      </c>
      <c r="AI216" s="108" t="s">
        <v>2066</v>
      </c>
      <c r="AJ216" s="108" t="s">
        <v>2067</v>
      </c>
    </row>
    <row r="217" spans="26:36">
      <c r="Z217" s="108">
        <v>96</v>
      </c>
      <c r="AA217" s="108" t="s">
        <v>2068</v>
      </c>
      <c r="AB217" s="108" t="s">
        <v>2069</v>
      </c>
      <c r="AC217" s="108" t="s">
        <v>2070</v>
      </c>
      <c r="AD217" s="108" t="s">
        <v>2071</v>
      </c>
      <c r="AE217" s="108" t="s">
        <v>2072</v>
      </c>
      <c r="AF217" s="108" t="s">
        <v>2073</v>
      </c>
      <c r="AG217" s="108" t="s">
        <v>2074</v>
      </c>
      <c r="AH217" s="108" t="s">
        <v>2075</v>
      </c>
      <c r="AI217" s="108" t="s">
        <v>2076</v>
      </c>
      <c r="AJ217" s="108" t="s">
        <v>2077</v>
      </c>
    </row>
    <row r="218" spans="26:36">
      <c r="Z218" s="108">
        <v>97</v>
      </c>
      <c r="AA218" s="108" t="s">
        <v>2078</v>
      </c>
      <c r="AB218" s="108" t="s">
        <v>2079</v>
      </c>
      <c r="AC218" s="108" t="s">
        <v>2080</v>
      </c>
      <c r="AD218" s="108" t="s">
        <v>2081</v>
      </c>
      <c r="AE218" s="108" t="s">
        <v>2082</v>
      </c>
      <c r="AF218" s="108" t="s">
        <v>2083</v>
      </c>
      <c r="AG218" s="108" t="s">
        <v>2084</v>
      </c>
      <c r="AH218" s="108" t="s">
        <v>2085</v>
      </c>
      <c r="AI218" s="108" t="s">
        <v>2086</v>
      </c>
      <c r="AJ218" s="108" t="s">
        <v>2087</v>
      </c>
    </row>
    <row r="219" spans="26:36">
      <c r="Z219" s="108">
        <v>98</v>
      </c>
      <c r="AA219" s="108" t="s">
        <v>2088</v>
      </c>
      <c r="AB219" s="108" t="s">
        <v>2089</v>
      </c>
      <c r="AC219" s="108" t="s">
        <v>2090</v>
      </c>
      <c r="AD219" s="108" t="s">
        <v>2091</v>
      </c>
      <c r="AE219" s="108" t="s">
        <v>2092</v>
      </c>
      <c r="AF219" s="108" t="s">
        <v>2093</v>
      </c>
      <c r="AG219" s="108" t="s">
        <v>2094</v>
      </c>
      <c r="AH219" s="108" t="s">
        <v>2095</v>
      </c>
      <c r="AI219" s="108" t="s">
        <v>2096</v>
      </c>
      <c r="AJ219" s="108" t="s">
        <v>2097</v>
      </c>
    </row>
    <row r="220" spans="26:36">
      <c r="Z220" s="108">
        <v>99</v>
      </c>
      <c r="AA220" s="108" t="s">
        <v>2098</v>
      </c>
      <c r="AB220" s="108" t="s">
        <v>2099</v>
      </c>
      <c r="AC220" s="108" t="s">
        <v>2100</v>
      </c>
      <c r="AD220" s="108" t="s">
        <v>2101</v>
      </c>
      <c r="AE220" s="108" t="s">
        <v>2102</v>
      </c>
      <c r="AF220" s="108" t="s">
        <v>2103</v>
      </c>
      <c r="AG220" s="108" t="s">
        <v>2104</v>
      </c>
      <c r="AH220" s="108" t="s">
        <v>2105</v>
      </c>
      <c r="AI220" s="108" t="s">
        <v>2106</v>
      </c>
      <c r="AJ220" s="108" t="s">
        <v>2107</v>
      </c>
    </row>
    <row r="221" spans="26:36">
      <c r="Z221" s="108">
        <v>100</v>
      </c>
      <c r="AA221" s="108" t="s">
        <v>1157</v>
      </c>
      <c r="AB221" s="108"/>
      <c r="AC221" s="108"/>
      <c r="AD221" s="108"/>
      <c r="AE221" s="108"/>
      <c r="AF221" s="108"/>
      <c r="AG221" s="108"/>
      <c r="AH221" s="108"/>
      <c r="AI221" s="108"/>
      <c r="AJ221" s="108"/>
    </row>
  </sheetData>
  <sheetProtection password="CFAA" sheet="1" objects="1" scenarios="1"/>
  <mergeCells count="14">
    <mergeCell ref="Z116:AJ116"/>
    <mergeCell ref="AA117:AJ117"/>
    <mergeCell ref="AA120:AJ120"/>
    <mergeCell ref="Z117:Z120"/>
    <mergeCell ref="B12:V12"/>
    <mergeCell ref="A1:V1"/>
    <mergeCell ref="B5:V5"/>
    <mergeCell ref="A3:V3"/>
    <mergeCell ref="Z114:AJ114"/>
    <mergeCell ref="Z5:AJ6"/>
    <mergeCell ref="Z7:AJ7"/>
    <mergeCell ref="AA8:AJ8"/>
    <mergeCell ref="AA10:AJ10"/>
    <mergeCell ref="Z8:Z10"/>
  </mergeCells>
  <hyperlinks>
    <hyperlink ref="A2" r:id="rId1"/>
  </hyperlinks>
  <pageMargins left="0.7" right="0.7" top="0.75" bottom="0.75" header="0.3" footer="0.3"/>
  <pageSetup paperSize="9" orientation="portrait" r:id="rId2"/>
  <ignoredErrors>
    <ignoredError sqref="L8" formula="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Navngivne områder</vt:lpstr>
      </vt:variant>
      <vt:variant>
        <vt:i4>1</vt:i4>
      </vt:variant>
    </vt:vector>
  </HeadingPairs>
  <TitlesOfParts>
    <vt:vector size="5" baseType="lpstr">
      <vt:lpstr>Tegn</vt:lpstr>
      <vt:lpstr>Alkohol</vt:lpstr>
      <vt:lpstr>Frys</vt:lpstr>
      <vt:lpstr>Cal</vt:lpstr>
      <vt:lpstr>Alkohol!Udskriftsområde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Jørgen Walter</dc:creator>
  <cp:lastModifiedBy>Walter</cp:lastModifiedBy>
  <cp:lastPrinted>2017-09-17T13:08:58Z</cp:lastPrinted>
  <dcterms:created xsi:type="dcterms:W3CDTF">2013-11-02T12:56:31Z</dcterms:created>
  <dcterms:modified xsi:type="dcterms:W3CDTF">2023-12-08T11:43:57Z</dcterms:modified>
</cp:coreProperties>
</file>